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395" windowHeight="11910" tabRatio="532" activeTab="1"/>
  </bookViews>
  <sheets>
    <sheet name="Termómetros" sheetId="1" r:id="rId1"/>
    <sheet name="Calificación Equipos" sheetId="2" r:id="rId2"/>
    <sheet name="Pesas" sheetId="3" r:id="rId3"/>
    <sheet name="Balanzas" sheetId="4" r:id="rId4"/>
    <sheet name="Pipetas" sheetId="5" r:id="rId5"/>
    <sheet name="Patrones" sheetId="6" r:id="rId6"/>
  </sheets>
  <definedNames>
    <definedName name="_xlnm.Print_Area" localSheetId="3">'Balanzas'!$B$1:$Q$49</definedName>
    <definedName name="_xlnm.Print_Area" localSheetId="1">'Calificación Equipos'!$B$1:$T$43</definedName>
    <definedName name="_xlnm.Print_Area" localSheetId="5">'Patrones'!$B$1:$M$26</definedName>
    <definedName name="_xlnm.Print_Area" localSheetId="2">'Pesas'!$A$1:$P$60</definedName>
    <definedName name="_xlnm.Print_Area" localSheetId="4">'Pipetas'!$A$1:$L$20</definedName>
    <definedName name="_xlnm.Print_Area" localSheetId="0">'Termómetros'!$A$1:$Q$206</definedName>
    <definedName name="_xlnm.Print_Titles" localSheetId="3">'Balanzas'!$5:$6</definedName>
    <definedName name="_xlnm.Print_Titles" localSheetId="0">'Termómetros'!$6:$7</definedName>
  </definedNames>
  <calcPr fullCalcOnLoad="1"/>
</workbook>
</file>

<file path=xl/comments1.xml><?xml version="1.0" encoding="utf-8"?>
<comments xmlns="http://schemas.openxmlformats.org/spreadsheetml/2006/main">
  <authors>
    <author>estefania.geymonat</author>
  </authors>
  <commentList>
    <comment ref="K35" authorId="0">
      <text>
        <r>
          <rPr>
            <b/>
            <sz val="9"/>
            <rFont val="Tahoma"/>
            <family val="2"/>
          </rPr>
          <t>estefania.geymonat:</t>
        </r>
        <r>
          <rPr>
            <sz val="9"/>
            <rFont val="Tahoma"/>
            <family val="2"/>
          </rPr>
          <t xml:space="preserve">
PENDIENTE: DEFINIR LOS CONTROLES APLICABLES A LA MUFLA FQ 144 (PRIMERO MODIFICAR EL FRE PARA INCLUIR EL RCE CORRESPONDIENTE 06/11/2014
</t>
        </r>
      </text>
    </comment>
    <comment ref="K89" authorId="0">
      <text>
        <r>
          <rPr>
            <b/>
            <sz val="9"/>
            <rFont val="Tahoma"/>
            <family val="2"/>
          </rPr>
          <t>estefania.geymonat:</t>
        </r>
        <r>
          <rPr>
            <sz val="9"/>
            <rFont val="Tahoma"/>
            <family val="2"/>
          </rPr>
          <t xml:space="preserve">
PENDIENTE: DEFINIR LOS CONTROLES APLICABLES A LA MUFLA FQ 144 (PRIMERO MODIFICAR EL FRE PARA INCLUIR EL RCE CORRESPONDIENTE 06/11/2014
</t>
        </r>
      </text>
    </comment>
    <comment ref="K16" authorId="0">
      <text>
        <r>
          <rPr>
            <b/>
            <sz val="10"/>
            <rFont val="Tahoma"/>
            <family val="2"/>
          </rPr>
          <t>estefania.geymonat:</t>
        </r>
        <r>
          <rPr>
            <sz val="10"/>
            <rFont val="Tahoma"/>
            <family val="2"/>
          </rPr>
          <t xml:space="preserve">
se agrega PM 493 que es el freezer horizontal donde se guardan contramuestras de industrias.</t>
        </r>
      </text>
    </comment>
  </commentList>
</comments>
</file>

<file path=xl/comments2.xml><?xml version="1.0" encoding="utf-8"?>
<comments xmlns="http://schemas.openxmlformats.org/spreadsheetml/2006/main">
  <authors>
    <author>Estefania Geymonat</author>
  </authors>
  <commentList>
    <comment ref="H16" authorId="0">
      <text>
        <r>
          <rPr>
            <b/>
            <sz val="9"/>
            <rFont val="Tahoma"/>
            <family val="2"/>
          </rPr>
          <t>Estefania Geymonat:</t>
        </r>
        <r>
          <rPr>
            <sz val="9"/>
            <rFont val="Tahoma"/>
            <family val="2"/>
          </rPr>
          <t xml:space="preserve">
Referencia: USP 1211 (para la cámara vacía)</t>
        </r>
      </text>
    </comment>
    <comment ref="H17" authorId="0">
      <text>
        <r>
          <rPr>
            <b/>
            <sz val="9"/>
            <rFont val="Tahoma"/>
            <family val="2"/>
          </rPr>
          <t>Estefania Geymonat:</t>
        </r>
        <r>
          <rPr>
            <sz val="9"/>
            <rFont val="Tahoma"/>
            <family val="2"/>
          </rPr>
          <t xml:space="preserve">
Referencia: USP 1211 (para la cámara vacía)</t>
        </r>
      </text>
    </comment>
  </commentList>
</comments>
</file>

<file path=xl/sharedStrings.xml><?xml version="1.0" encoding="utf-8"?>
<sst xmlns="http://schemas.openxmlformats.org/spreadsheetml/2006/main" count="1861" uniqueCount="986">
  <si>
    <t>NUMERO INVENTARIO</t>
  </si>
  <si>
    <t>NOMBRE</t>
  </si>
  <si>
    <t>OBSERVACIONES</t>
  </si>
  <si>
    <t>CERTIFICADO</t>
  </si>
  <si>
    <t>FECHA CALIBRACIÓN</t>
  </si>
  <si>
    <t>± 1,0 ºC</t>
  </si>
  <si>
    <t>± 50ºC</t>
  </si>
  <si>
    <t>± 2,0 ºC</t>
  </si>
  <si>
    <t>Tacómetro Minipa</t>
  </si>
  <si>
    <t>Si</t>
  </si>
  <si>
    <t>IN020</t>
  </si>
  <si>
    <t xml:space="preserve">Incubadora </t>
  </si>
  <si>
    <t>Autoclave</t>
  </si>
  <si>
    <t>SI</t>
  </si>
  <si>
    <t>BALANZAS</t>
  </si>
  <si>
    <t>ESPECTROFOTOMETROS</t>
  </si>
  <si>
    <t>REGISTRO DE PATRONES CALIBRADOS Y EQUIPOS CONTROLADOS</t>
  </si>
  <si>
    <t>RGC 32</t>
  </si>
  <si>
    <t>PAT 01</t>
  </si>
  <si>
    <t>PAT 02</t>
  </si>
  <si>
    <t>PAT 03</t>
  </si>
  <si>
    <t>PAT 05</t>
  </si>
  <si>
    <t>PAT 06</t>
  </si>
  <si>
    <t>PAT 07</t>
  </si>
  <si>
    <t>PAT 08</t>
  </si>
  <si>
    <t>PAT 09</t>
  </si>
  <si>
    <t>PAT 10</t>
  </si>
  <si>
    <t>PAT 11</t>
  </si>
  <si>
    <t>PAT 12</t>
  </si>
  <si>
    <t>PAT 13</t>
  </si>
  <si>
    <t>PAT 14</t>
  </si>
  <si>
    <t>PAT 15</t>
  </si>
  <si>
    <t>PAT 16</t>
  </si>
  <si>
    <t>PAT 17</t>
  </si>
  <si>
    <t>PAT 18</t>
  </si>
  <si>
    <t>±0,2 ºC</t>
  </si>
  <si>
    <t>CRITERIO DE ACEPTACIÓN</t>
  </si>
  <si>
    <t xml:space="preserve">Técnica </t>
  </si>
  <si>
    <t xml:space="preserve">INCERTIDUMBRE </t>
  </si>
  <si>
    <t>Uexp sin corrección para 200g=0,0022g</t>
  </si>
  <si>
    <t>Marca</t>
  </si>
  <si>
    <t>Sartorius</t>
  </si>
  <si>
    <t>CRITERIO DE ACEPTACIÓN POR TÉCNICA</t>
  </si>
  <si>
    <t>Uexp sin corrección para 40g=0,00020g</t>
  </si>
  <si>
    <t>Uexp sin corrección para 40g=0,00060g</t>
  </si>
  <si>
    <t>AND</t>
  </si>
  <si>
    <t>Precisa</t>
  </si>
  <si>
    <t>FQ 416</t>
  </si>
  <si>
    <t>Shimadzu</t>
  </si>
  <si>
    <t>FQ 417</t>
  </si>
  <si>
    <t>3146UY Plomo 3135UY Cromo Preparación de muestras.</t>
  </si>
  <si>
    <t>4014UY PT FIAS Preparación de solución stock y soluciones stock de controles de calidad.</t>
  </si>
  <si>
    <t>Uexp sin corrección para 500g=0,15g</t>
  </si>
  <si>
    <t xml:space="preserve">4014UY PT FIAS Preparación de muestras </t>
  </si>
  <si>
    <t>Uexp sin corrección para 500g=0,20g</t>
  </si>
  <si>
    <t>No aplica</t>
  </si>
  <si>
    <t>CRITERIO DE ACEPTACIÓN PARA EL EQUIPO</t>
  </si>
  <si>
    <t>FECHA DE RECALIBRACIÓN</t>
  </si>
  <si>
    <t>3146UY Plomo 3135UY Cromo Preparación de estándares de calibración y controles de calidad y medidas de densidad.</t>
  </si>
  <si>
    <t>1020UY Sólidos suspendidos Totales</t>
  </si>
  <si>
    <t>4014UY PT FIAS Preparación de estándares de calibración y controles de calidad</t>
  </si>
  <si>
    <t>IN 426</t>
  </si>
  <si>
    <t>IN 427</t>
  </si>
  <si>
    <t>SOCOREX</t>
  </si>
  <si>
    <t>Uexp sin corrección para 500g=0,10g</t>
  </si>
  <si>
    <t xml:space="preserve">OBSERVACIONES </t>
  </si>
  <si>
    <t>Uexp sin corrección para 150g=0,0022g</t>
  </si>
  <si>
    <t xml:space="preserve">CLASE </t>
  </si>
  <si>
    <t>ASTM 2</t>
  </si>
  <si>
    <t>E1</t>
  </si>
  <si>
    <t>E2</t>
  </si>
  <si>
    <t>MASA NOMINAL (g)</t>
  </si>
  <si>
    <t>MASA CONVENCIONAL (g)</t>
  </si>
  <si>
    <t>CONFORME (SI/NO)</t>
  </si>
  <si>
    <t>F1</t>
  </si>
  <si>
    <t>USO PREVISTO **</t>
  </si>
  <si>
    <t>Ensayos de Calibración de balanzas Clase I ***</t>
  </si>
  <si>
    <t>Ensayos de Calibración de balanzas Clase I y II ***</t>
  </si>
  <si>
    <t>Control bimestral de exactitud y linealidad</t>
  </si>
  <si>
    <t>Control bimestral de exactitud y linealidad****</t>
  </si>
  <si>
    <t>**** Cuando las pesas de verificación rutinaria no se encuentran disponibles por ser enviadas a calibración, podrán utilizarse estas pesas para las verificaciones o ajustes de sensibilidad.</t>
  </si>
  <si>
    <t>Uexp sin corrección para 200g=0,0031g</t>
  </si>
  <si>
    <t>CERTIFICADO DE CALIFICACIÓN</t>
  </si>
  <si>
    <t>FECHA CALIFICACION</t>
  </si>
  <si>
    <t>PRÓXIMA CALIFICACIÓN</t>
  </si>
  <si>
    <t>CRITERIO DE ACEPTACIÓN PARA EL  EQUIPO ºC</t>
  </si>
  <si>
    <t>CORRECCIÓN APLICABLE A LA LECTURA ºC</t>
  </si>
  <si>
    <t>USO PREVISTO</t>
  </si>
  <si>
    <t>CRITERIO DE ACEPTACION PARA LA CALIBRACIÓN DEL PATRÓN ºC *</t>
  </si>
  <si>
    <t>CONFORME (SI/NO)**</t>
  </si>
  <si>
    <t>CALIBRACIÓN DEL PATRON EN EL PUNTO DE USO  PREVISTO</t>
  </si>
  <si>
    <t>LATU 1255555/MET</t>
  </si>
  <si>
    <t>19/03/2012</t>
  </si>
  <si>
    <t>0,33</t>
  </si>
  <si>
    <t>TERMÓMETROS</t>
  </si>
  <si>
    <t>1000 uL</t>
  </si>
  <si>
    <t>FQ 488</t>
  </si>
  <si>
    <t>10000 uL</t>
  </si>
  <si>
    <t>Error (media - Vnominal) = 14,87 uL
U exp calibración = 17 uL
Uexp sin corrección = 31,87 uL</t>
  </si>
  <si>
    <t>APHOS 16503349</t>
  </si>
  <si>
    <t>Socorex 
1000-10000 uL</t>
  </si>
  <si>
    <t>Volumen</t>
  </si>
  <si>
    <r>
      <t>DBO</t>
    </r>
    <r>
      <rPr>
        <vertAlign val="subscript"/>
        <sz val="12"/>
        <rFont val="Arial"/>
        <family val="2"/>
      </rPr>
      <t>5</t>
    </r>
    <r>
      <rPr>
        <sz val="12"/>
        <rFont val="Arial"/>
        <family val="2"/>
      </rPr>
      <t>- Toma de volumen de muestra</t>
    </r>
  </si>
  <si>
    <t>Nº INVENTARIO</t>
  </si>
  <si>
    <t>Nº Inventario</t>
  </si>
  <si>
    <t xml:space="preserve">0,10 </t>
  </si>
  <si>
    <t>0,25</t>
  </si>
  <si>
    <t>0,50</t>
  </si>
  <si>
    <t xml:space="preserve">1 </t>
  </si>
  <si>
    <t xml:space="preserve">2,5 </t>
  </si>
  <si>
    <t xml:space="preserve">10 </t>
  </si>
  <si>
    <t xml:space="preserve">5 </t>
  </si>
  <si>
    <t xml:space="preserve">0,50 </t>
  </si>
  <si>
    <t>INCERTIDUMBRE (para la clase y masa nominal) mg</t>
  </si>
  <si>
    <t>0,033</t>
  </si>
  <si>
    <t>0,083</t>
  </si>
  <si>
    <t>0,83</t>
  </si>
  <si>
    <t xml:space="preserve">0,25 </t>
  </si>
  <si>
    <t xml:space="preserve">0,75 </t>
  </si>
  <si>
    <t>PESAS</t>
  </si>
  <si>
    <t>RANGO DE ACEPTACIÓN PARA
 ± (MASA CONVENCIONAL-MASA NOMINAL) mg *</t>
  </si>
  <si>
    <t>Uso cuando las pesas de igual clase usadas para verificación y ajuste de sensibilidad no están disponibles.</t>
  </si>
  <si>
    <t>Verificación rutinaria de las balanzas FQ026, IN 022, MB 227. Ajuste de sensibilidad de Balanza IN 020.</t>
  </si>
  <si>
    <t>Ajuste de sensibilidad de balanzas FQ 026, IN 022 y MB 227</t>
  </si>
  <si>
    <t>Control bimestral de exactitud y linealidad.</t>
  </si>
  <si>
    <t>Verificación rutinaria de la balanza FQ 416, FQ 417 y FQ 021.</t>
  </si>
  <si>
    <t>Verificación rutinaria de la balanza FQ 416.</t>
  </si>
  <si>
    <t>** Referencia Recomendación OIML R111-2004</t>
  </si>
  <si>
    <t>APLICACIÓN PREVISTA EN EL LABORATORIO</t>
  </si>
  <si>
    <t>PAT 21</t>
  </si>
  <si>
    <t>Sensor termopar tipo K
(utilizado con termómetro electrónico FQ 421)</t>
  </si>
  <si>
    <t>PAT 23</t>
  </si>
  <si>
    <t>Termómetro de mercurio en vidrio</t>
  </si>
  <si>
    <t>-5ºC a 10ºC</t>
  </si>
  <si>
    <t>Control semanal de temperatura de cámara de frío PM 445</t>
  </si>
  <si>
    <t>0 - 6 ºC</t>
  </si>
  <si>
    <t>Termómetro de mercurio en vidrio, de inmersión parcial</t>
  </si>
  <si>
    <t>35 a 46 ºC y en 44,5 ºC</t>
  </si>
  <si>
    <t>RESOLUCIÓN 
ºC</t>
  </si>
  <si>
    <t>INCERTIDUMBRE
 ºC</t>
  </si>
  <si>
    <t>RANGO DE CALIBRACIÓN 
ºC</t>
  </si>
  <si>
    <t>Descripción</t>
  </si>
  <si>
    <t>0 a 52 ºC</t>
  </si>
  <si>
    <t>0 a 50 ºC</t>
  </si>
  <si>
    <t>0 a 60 ºC</t>
  </si>
  <si>
    <t>Control semanal de temperatura de incubadora DBO FQ 121</t>
  </si>
  <si>
    <t>Sensor Pt 100 
(utilizado con termómetro electrónico FQ 421)</t>
  </si>
  <si>
    <t>PAT 19</t>
  </si>
  <si>
    <t>Sensor TC tipo K 
(utilizado con termómetro electrónico FQ 421)</t>
  </si>
  <si>
    <t>PAT 20</t>
  </si>
  <si>
    <t>C 9517</t>
  </si>
  <si>
    <t>-20 a 170 ºC</t>
  </si>
  <si>
    <r>
      <t>Sensor Pt100</t>
    </r>
    <r>
      <rPr>
        <sz val="12"/>
        <rFont val="Calibri"/>
        <family val="2"/>
      </rPr>
      <t>Ω</t>
    </r>
    <r>
      <rPr>
        <sz val="12"/>
        <rFont val="Arial"/>
        <family val="2"/>
      </rPr>
      <t xml:space="preserve"> 
(utilizado con termómetro digital Crouzet, propiedad de Taller de Instrumentos)</t>
    </r>
  </si>
  <si>
    <t>MB 468</t>
  </si>
  <si>
    <t>Condición evaluada</t>
  </si>
  <si>
    <t>121 ºC</t>
  </si>
  <si>
    <t>FQ 121</t>
  </si>
  <si>
    <t>20,0 ºC</t>
  </si>
  <si>
    <t>FQ 104</t>
  </si>
  <si>
    <t>104,0 ºC</t>
  </si>
  <si>
    <t>±1,0 ºC</t>
  </si>
  <si>
    <t>Control semanal de temperatura de heladeras: FQ 383, FQ 384, IN 385, MB 111</t>
  </si>
  <si>
    <t>2 - 8 ºC</t>
  </si>
  <si>
    <t>Control semanal de temperatura de heladeras: FQ 319-FQ 308</t>
  </si>
  <si>
    <t>Control semanal de temperatura del freezer de conservación de contramuestras FQ 305 y PM 493.
Control semanal de temperatura de freezer IN 386.</t>
  </si>
  <si>
    <t>-10 a -20 ºC</t>
  </si>
  <si>
    <t>&lt; -20 ºC</t>
  </si>
  <si>
    <t>Control semanal de temperatura de freezer de preservación de reactivos MB 102</t>
  </si>
  <si>
    <t>-20 a -25 ºC</t>
  </si>
  <si>
    <t>90 - 95 ºC</t>
  </si>
  <si>
    <t>Rango de aceptación de la verificación</t>
  </si>
  <si>
    <t>± 2 ºC</t>
  </si>
  <si>
    <t>Control mensual de temperatura de baños  FQ 030, FQ 306.</t>
  </si>
  <si>
    <t>???</t>
  </si>
  <si>
    <t>Equipo alternativo para el control de temperatura de todos los equipos definidos en este RGC.</t>
  </si>
  <si>
    <r>
      <t xml:space="preserve">* Criterio de aceptación para la calibración del patrón: incertidumbre de la calibración del patrón </t>
    </r>
    <r>
      <rPr>
        <sz val="14"/>
        <rFont val="Calibri"/>
        <family val="2"/>
      </rPr>
      <t>≤</t>
    </r>
    <r>
      <rPr>
        <sz val="14"/>
        <rFont val="Arial"/>
        <family val="2"/>
      </rPr>
      <t xml:space="preserve"> 1/3 del criterio de aceptación (tolerancia) del equipo verificado</t>
    </r>
  </si>
  <si>
    <t>Verificacion semanal de estufa MB 038 a 170ºC</t>
  </si>
  <si>
    <t>± 10 ºC</t>
  </si>
  <si>
    <t>IN 019</t>
  </si>
  <si>
    <t>MB 227</t>
  </si>
  <si>
    <t>FQ 026</t>
  </si>
  <si>
    <t>IN 022</t>
  </si>
  <si>
    <t>FQ 021</t>
  </si>
  <si>
    <t>Pesa masa nominal 2 kg - Taller de instrumentos</t>
  </si>
  <si>
    <t>Pesa masa nominal 1 kg - Taller de instrumentos</t>
  </si>
  <si>
    <t xml:space="preserve">Los certificados de calibración que ingresan al Laboratorio son revisados, firmados y archivados en el bibliorato de Equipos correspondiente por el responsable del Programa de Mantenimiento y Control de equipos designado en el RGC 22. La revisión consiste en evaluar la incertidumbre expandida sin corrección para las distintas cargas establecidas en la tabla precedente; en caso de obtener por fuera del criterio de aceptación establecido, se comunica al responsable de la técnica y al Responsable de Calidad para que se tomen las acciones que se consideren apropiadas. </t>
  </si>
  <si>
    <t>1004364.104.13418</t>
  </si>
  <si>
    <t>1004364.104.13422</t>
  </si>
  <si>
    <t>1004364.104.13421</t>
  </si>
  <si>
    <t>1004364.104.13420</t>
  </si>
  <si>
    <t>1004364.104.13419</t>
  </si>
  <si>
    <t>Control semanal de temperatura del freezer de preservación de parámetros PM 446</t>
  </si>
  <si>
    <t>&lt;-20 ºC</t>
  </si>
  <si>
    <t xml:space="preserve"> -20 a -25 ºC</t>
  </si>
  <si>
    <t>Sensor utilizado con termómetro electrónico N1)</t>
  </si>
  <si>
    <r>
      <rPr>
        <sz val="12"/>
        <rFont val="Calibri"/>
        <family val="2"/>
      </rPr>
      <t>±</t>
    </r>
    <r>
      <rPr>
        <sz val="12"/>
        <rFont val="Arial"/>
        <family val="2"/>
      </rPr>
      <t xml:space="preserve"> 1,0 ºC</t>
    </r>
  </si>
  <si>
    <t>PIPETAS</t>
  </si>
  <si>
    <t>---</t>
  </si>
  <si>
    <t>MB 015</t>
  </si>
  <si>
    <t xml:space="preserve">121 ºC </t>
  </si>
  <si>
    <t>Estufa</t>
  </si>
  <si>
    <t xml:space="preserve"> Estufa</t>
  </si>
  <si>
    <t>FQ 492</t>
  </si>
  <si>
    <t>Calificación aceptable</t>
  </si>
  <si>
    <t>SI
(ver observaciones)</t>
  </si>
  <si>
    <t>Observaciones</t>
  </si>
  <si>
    <t xml:space="preserve">Se cumple el criterio establecido en todos los puntos (sensores) evaluados </t>
  </si>
  <si>
    <t>Incubadora</t>
  </si>
  <si>
    <t>FQ 431</t>
  </si>
  <si>
    <t>La máxima diferencia entre las lecturas y la carga nominal aplicada en los ensayos de exactitud, linealidad y excentricidad no podrá exceder el valor de 10 veces la resolución en cada rango.</t>
  </si>
  <si>
    <t>CRITERIO DE ACEPTACIÓN PARA VERIFICACIONES INTERMEDIAS DE CALIBRACIÓN</t>
  </si>
  <si>
    <t xml:space="preserve">Espectrofotómetro  </t>
  </si>
  <si>
    <t>Espectrofotómetro</t>
  </si>
  <si>
    <t>PRECISA</t>
  </si>
  <si>
    <t xml:space="preserve">Control semanal de temperatura de mufla FQ 146 //
Control mensual mufla FQ 144  </t>
  </si>
  <si>
    <r>
      <t xml:space="preserve">* El Rango de aceptación para la diferencia entre la masa convencional y la masa nominal, queda definido por el valor obtenido de la diferencia </t>
    </r>
    <r>
      <rPr>
        <b/>
        <sz val="12"/>
        <rFont val="Arial"/>
        <family val="2"/>
      </rPr>
      <t>Error Máximo Tolerado (EMT)</t>
    </r>
    <r>
      <rPr>
        <sz val="12"/>
        <rFont val="Arial"/>
        <family val="2"/>
      </rPr>
      <t xml:space="preserve"> </t>
    </r>
    <r>
      <rPr>
        <vertAlign val="subscript"/>
        <sz val="12"/>
        <rFont val="Arial"/>
        <family val="2"/>
      </rPr>
      <t>para la clase y masa nominal de la pesa</t>
    </r>
    <r>
      <rPr>
        <sz val="12"/>
        <rFont val="Arial"/>
        <family val="2"/>
      </rPr>
      <t xml:space="preserve"> </t>
    </r>
    <r>
      <rPr>
        <b/>
        <sz val="12"/>
        <rFont val="Arial"/>
        <family val="2"/>
      </rPr>
      <t>menos</t>
    </r>
    <r>
      <rPr>
        <sz val="12"/>
        <rFont val="Arial"/>
        <family val="2"/>
      </rPr>
      <t xml:space="preserve"> la</t>
    </r>
    <r>
      <rPr>
        <b/>
        <sz val="12"/>
        <rFont val="Arial"/>
        <family val="2"/>
      </rPr>
      <t xml:space="preserve"> Incertidumbre del proceso de calibración (U)</t>
    </r>
    <r>
      <rPr>
        <sz val="12"/>
        <rFont val="Arial"/>
        <family val="2"/>
      </rPr>
      <t xml:space="preserve"> de dicha pesa. 
Para la definición de este rango de aceptación se considera la máxima incertidumbre admisible, siendo ésta igual a 1/3 del Error Máximo Tolerado para la clase y masa nominal de la pesa.
</t>
    </r>
    <r>
      <rPr>
        <b/>
        <sz val="12"/>
        <rFont val="Arial"/>
        <family val="2"/>
      </rPr>
      <t>masa nominal - (EMT-U) ≤ masa convencional ≤ masa nominal + (EMT-U)</t>
    </r>
    <r>
      <rPr>
        <sz val="12"/>
        <rFont val="Arial"/>
        <family val="2"/>
      </rPr>
      <t xml:space="preserve">
Referencia: Recomendación OIML R111-2004
Nota: la incertidumbre total expandida de las correcciones es inferior al valor reportado, siendo ésto igual a 1/3 del EMT de la clase y masa nominal de la pesa. Por lo tanto, para algunas pesas la corrección informada es mayor que el rango de aceptación definido como el EMT - U; de todas maneras se consideran aptas para el uso ya que la suma de la corrección más la incertidumbre total expandida de las correcciones se encuentra dentro del EMT de la clase y masa nominal de la pesa.  </t>
    </r>
  </si>
  <si>
    <t>PAT 24</t>
  </si>
  <si>
    <t>Termómetro de mercurio en vidrio, de inmersión total</t>
  </si>
  <si>
    <t>PAT 25</t>
  </si>
  <si>
    <t>34,5 a 46,0 ºC</t>
  </si>
  <si>
    <t>Rango de aceptación: (44,3 - 44,7) ºC</t>
  </si>
  <si>
    <t>Control semanal de temperatura de incubadora DBO FQ 431</t>
  </si>
  <si>
    <t>FQ 549</t>
  </si>
  <si>
    <t>±0,5 ºC</t>
  </si>
  <si>
    <t>Control semanal de temperatura de heladeras: FQ 383, FQ 384, IN 385, MB 111. 
Control de homogeneidad de cámara de frío PM 445</t>
  </si>
  <si>
    <t>Pesada mínima calibración (g)</t>
  </si>
  <si>
    <t>Capacidad máxima (g)</t>
  </si>
  <si>
    <t>IN 483</t>
  </si>
  <si>
    <t>APHOS 16504219</t>
  </si>
  <si>
    <t>Control mensual de temperatura de baño  IN 309</t>
  </si>
  <si>
    <t>Control mensual de temperatura de bloque digestor  con N2 IN 415</t>
  </si>
  <si>
    <t>± 5 ºC</t>
  </si>
  <si>
    <t>Control mensual de temperatura de digestores FQ 068, FQ 071 y FQ 541</t>
  </si>
  <si>
    <t>Control mensual de temperatura de baño  MB 017</t>
  </si>
  <si>
    <t>Control mensual de temperatura celda reactivo flurómetro Microtox MB 470//Control semestral de temperatura celda de reactivo fluorómetro Microtox MB 119</t>
  </si>
  <si>
    <t>Control mensual de temperatura celdas muestras flurómetro Microtox MB 470//Control semestral de temperatura celdas de muestras fluorómetro Microtox MB 119</t>
  </si>
  <si>
    <t xml:space="preserve"> ± 1,0 ºC
 </t>
  </si>
  <si>
    <t xml:space="preserve"> SI</t>
  </si>
  <si>
    <t xml:space="preserve">
 ± 0,5 ºC</t>
  </si>
  <si>
    <t>0,1</t>
  </si>
  <si>
    <t>Intervalos de calibración</t>
  </si>
  <si>
    <t>*** Clase de precisión de balanza definido según OIML R76-2006 (ver FRE de cada balanza para más información)</t>
  </si>
  <si>
    <t>FQ 269</t>
  </si>
  <si>
    <t>No corresponde</t>
  </si>
  <si>
    <t xml:space="preserve">Sartorius </t>
  </si>
  <si>
    <t>1073UY Material particulado</t>
  </si>
  <si>
    <t>RME 46</t>
  </si>
  <si>
    <t>U exp = 0,0005 g</t>
  </si>
  <si>
    <t>Verificación semanal de estufa IN 279</t>
  </si>
  <si>
    <t>A UTILIZAR CUANDO PAT 19 SE ENVÍA A CALIBRACIÓN</t>
  </si>
  <si>
    <t>Termómetro/Sensor</t>
  </si>
  <si>
    <t>Equipo a controlar</t>
  </si>
  <si>
    <t>CORRECCIÓN</t>
  </si>
  <si>
    <t>Rango de aceptación para temperatura corregida</t>
  </si>
  <si>
    <t>N1/418</t>
  </si>
  <si>
    <t>-0,6 ºC</t>
  </si>
  <si>
    <t>N1/422</t>
  </si>
  <si>
    <t>N1/421</t>
  </si>
  <si>
    <t>N1/420</t>
  </si>
  <si>
    <t>N1/419</t>
  </si>
  <si>
    <t>NO USAR SONDA N1/422</t>
  </si>
  <si>
    <t>Baños de agua
 FQ 030
FQ 306</t>
  </si>
  <si>
    <t>-1,4 ºC</t>
  </si>
  <si>
    <t>-0,5 ºC</t>
  </si>
  <si>
    <t>Baño de agua 
MB 017</t>
  </si>
  <si>
    <t>Equipo</t>
  </si>
  <si>
    <t>Digestores DQO
FQ 071
FQ 068 
FQ 541</t>
  </si>
  <si>
    <t>Estufa esterilización
MB 038</t>
  </si>
  <si>
    <t>Estufa
IN 279</t>
  </si>
  <si>
    <t>El criterio de aceptación para la incertidumbre de esta balanza se define sólo para el rango de uso (0-50 g) en función del LD de la metodología 1073UY (PTS: LD=0,0005 g; PM10: LD=0,0009 g)</t>
  </si>
  <si>
    <t>-30 a 120 ºC</t>
  </si>
  <si>
    <t>A UTILIZAR CUANDO TERMÓMETRO N1 Y SONDAS (Taller de Instrumentos) SE ENVÍAN A CALIBRACIÓN</t>
  </si>
  <si>
    <t>Rango de aceptación (temperatura sin corrección)</t>
  </si>
  <si>
    <t>FQ 421/PAT 19</t>
  </si>
  <si>
    <t>Heladeras:
FQ 383
 FQ 384
IN 385
MB 111</t>
  </si>
  <si>
    <t>Heladeras:
FQ 319
FQ 308</t>
  </si>
  <si>
    <t>Freezers:
FQ 305
PM 493
IN 386</t>
  </si>
  <si>
    <t>Freezer
PM 446</t>
  </si>
  <si>
    <t>Freezer
MB 102</t>
  </si>
  <si>
    <t>EQUIPOS ALTERNATIVOS</t>
  </si>
  <si>
    <t>0 a 200 ºC</t>
  </si>
  <si>
    <t>No corrresponde</t>
  </si>
  <si>
    <t>Con una pesa (mitad de la capacidad máxima o carga más usada), se evalúa la repetibilidad de las pesadas según:</t>
  </si>
  <si>
    <r>
      <t xml:space="preserve">Si Repetibilidad </t>
    </r>
    <r>
      <rPr>
        <sz val="10"/>
        <rFont val="Calibri"/>
        <family val="2"/>
      </rPr>
      <t>≤</t>
    </r>
    <r>
      <rPr>
        <sz val="9"/>
        <rFont val="Arial"/>
        <family val="2"/>
      </rPr>
      <t xml:space="preserve"> </t>
    </r>
    <r>
      <rPr>
        <sz val="10"/>
        <rFont val="Arial"/>
        <family val="2"/>
      </rPr>
      <t>0,10 %, se procede al cálculo del menor peso según:</t>
    </r>
  </si>
  <si>
    <r>
      <t xml:space="preserve">Repetibilidad = 2 x SD </t>
    </r>
    <r>
      <rPr>
        <b/>
        <vertAlign val="subscript"/>
        <sz val="10"/>
        <rFont val="Arial"/>
        <family val="2"/>
      </rPr>
      <t xml:space="preserve">10 pesadas </t>
    </r>
    <r>
      <rPr>
        <b/>
        <sz val="10"/>
        <rFont val="Arial"/>
        <family val="2"/>
      </rPr>
      <t>/ masa nominal de la pesa</t>
    </r>
  </si>
  <si>
    <r>
      <t xml:space="preserve">Menor peso (mg) = SD </t>
    </r>
    <r>
      <rPr>
        <b/>
        <vertAlign val="subscript"/>
        <sz val="10"/>
        <rFont val="Arial"/>
        <family val="2"/>
      </rPr>
      <t>10 pesadas</t>
    </r>
    <r>
      <rPr>
        <b/>
        <sz val="10"/>
        <rFont val="Arial"/>
        <family val="2"/>
      </rPr>
      <t xml:space="preserve"> x 2 x 1000</t>
    </r>
  </si>
  <si>
    <t>(si SD &lt; 0,41d  el menor peso se calcula según: Menor peso (mg) = 0,41d x 2 x 1000)</t>
  </si>
  <si>
    <t>Cálculo de menor peso (Referencia: USP Capítulo 41 Balanzas)</t>
  </si>
  <si>
    <t>Para 20ºC: -0,3 ºC</t>
  </si>
  <si>
    <t>Rango de aceptación (temperatura corregida)</t>
  </si>
  <si>
    <t>Corrección (ºC)</t>
  </si>
  <si>
    <t>200 a 600 ºC</t>
  </si>
  <si>
    <t>FQ 099</t>
  </si>
  <si>
    <t>CALIBRACIÓN</t>
  </si>
  <si>
    <t>CERTIFICADO DE CALIBRACIÓN</t>
  </si>
  <si>
    <t>PRÓXIMA CALIBRACIÓN</t>
  </si>
  <si>
    <t>± 5 nm</t>
  </si>
  <si>
    <t>Exactitud de la longitud de onda</t>
  </si>
  <si>
    <t>Incertidumbre</t>
  </si>
  <si>
    <t>Criterio de aceptación para la escala de longitud de onda *</t>
  </si>
  <si>
    <t>Exactitud fotométrica</t>
  </si>
  <si>
    <t>Criterio de aceptación para la escala fotométrica ***</t>
  </si>
  <si>
    <t>CONFORME (SI/NO)****</t>
  </si>
  <si>
    <t>± 3,0 %</t>
  </si>
  <si>
    <t>*** Criterio de aceptación para la escala fotométrica: corresponde al criterio de aceptación definido en las especificaciones del equipo.</t>
  </si>
  <si>
    <t>**** La calibración en esta escala es conforme si el error más la incertodumbre no superar el criterio de aceptación definido en las especificaciones (suma algebraica en valor absoluto)</t>
  </si>
  <si>
    <t>** La calibración en esta escala es conforme si el error más la incertidumbre no superan el criterio de aceptación definido en especificaciones  (suma algebraica en valor absoluto)</t>
  </si>
  <si>
    <t>Valor obtenido</t>
  </si>
  <si>
    <t>Criterio de aceptación para la luz dispersa</t>
  </si>
  <si>
    <t>No ensayado</t>
  </si>
  <si>
    <t>EQUIPO</t>
  </si>
  <si>
    <t>ESCALA DE LONGITUD DE ONDA</t>
  </si>
  <si>
    <t>ESCALA FOTOMÉTRICA</t>
  </si>
  <si>
    <t>LUZ DISPERSA</t>
  </si>
  <si>
    <t>FQ 101</t>
  </si>
  <si>
    <t>± 4 nm</t>
  </si>
  <si>
    <t>± 1,2 %</t>
  </si>
  <si>
    <t>FQ 540</t>
  </si>
  <si>
    <t>NÚMERO INVENTARIO</t>
  </si>
  <si>
    <t>CALIFICACIÓN</t>
  </si>
  <si>
    <t>MÁXIMA INCERTIDUMBRE DE MEDIDA PARA CADA PUNTO ENSAYADO/Incertidumbre máxima de medida</t>
  </si>
  <si>
    <r>
      <t xml:space="preserve">RANGO DE ACEPTACION PARA LA CALIFICACIÓN EQUIPO </t>
    </r>
    <r>
      <rPr>
        <b/>
        <vertAlign val="superscript"/>
        <sz val="10"/>
        <color indexed="9"/>
        <rFont val="Arial"/>
        <family val="2"/>
      </rPr>
      <t>(1)</t>
    </r>
  </si>
  <si>
    <t>(1) El rango de aceptación para la calificación del equipo se define según el rango de aceptación de la metodología, corregido por la incertidumbre máxima del ensayo de calificación. Límite inferior del rango + incertidumbre ensayo ≤ Temperatura ≤ Límite superior -incertidumbre ensayo</t>
  </si>
  <si>
    <t>± 0,5 nm</t>
  </si>
  <si>
    <t>± 0,3 %</t>
  </si>
  <si>
    <t>0-0,45 %</t>
  </si>
  <si>
    <t>0-0,4 %</t>
  </si>
  <si>
    <t>FQ 430</t>
  </si>
  <si>
    <t>± 2 nm</t>
  </si>
  <si>
    <t>± 0,5 %</t>
  </si>
  <si>
    <t>-25 a 182 ºC</t>
  </si>
  <si>
    <t>-0,4 ºC</t>
  </si>
  <si>
    <t>Filtros: deben estar calibrados con el mismo ancho de banda del equipo a calibrar</t>
  </si>
  <si>
    <t>* Criterio de aceptación para la longitud de onda: corresponde a la tolerancia definida en las especificaciones del equipo.</t>
  </si>
  <si>
    <t>IN 96</t>
  </si>
  <si>
    <t>± 0,5 nm (con corrección automática de longitud de onda)</t>
  </si>
  <si>
    <t>± 0,005 Abs, medida a 1,0 Abs (10 %T)con un filtro NBS930 (filtro de densidad óptica neutra Shimadzu)</t>
  </si>
  <si>
    <t>&lt;0,1% a 340 nm con un filtro UV-39; &lt;0,1% a 220 nm con NaI 10g/L</t>
  </si>
  <si>
    <t>LATU 1510297/MET</t>
  </si>
  <si>
    <t>Manovacuómetro</t>
  </si>
  <si>
    <t>Taller de Instrumentos</t>
  </si>
  <si>
    <t>Número de inventario</t>
  </si>
  <si>
    <t>Corrección aplicable a la lectura</t>
  </si>
  <si>
    <t>Certificado de calibración</t>
  </si>
  <si>
    <t xml:space="preserve">Fecha calibración </t>
  </si>
  <si>
    <t>Próxima calibración</t>
  </si>
  <si>
    <t>Criterio de aceptación para el equipo</t>
  </si>
  <si>
    <r>
      <t xml:space="preserve">Autoclave MB 15: </t>
    </r>
    <r>
      <rPr>
        <sz val="10"/>
        <rFont val="Arial"/>
        <family val="2"/>
      </rPr>
      <t xml:space="preserve">(1,15 </t>
    </r>
    <r>
      <rPr>
        <sz val="10"/>
        <rFont val="Calibri"/>
        <family val="2"/>
      </rPr>
      <t>±</t>
    </r>
    <r>
      <rPr>
        <sz val="10"/>
        <rFont val="Arial"/>
        <family val="2"/>
      </rPr>
      <t xml:space="preserve"> 0,05) bar</t>
    </r>
  </si>
  <si>
    <t xml:space="preserve">* El equipo es conforme si la incertidumbre es inferior a la tolerancia establecida para el equipo </t>
  </si>
  <si>
    <t>ERROR MAXIMO TOLERADO (±) mg</t>
  </si>
  <si>
    <t>Rango de aceptación para verificación rutinaria* (g)</t>
  </si>
  <si>
    <t>El límite inferior del rango de aceptación se define como la masa convencional del patrón correspondiente menos 2 SD ; el límite superior queda definido como la masa convencional del patrón más 2 SD. Para la balanza FQ 269, la amplitud del rango está dada por 3 SD, por ser una balanza de diseño particular y por cumplimiento histórico de verificaciones.</t>
  </si>
  <si>
    <t>* El rango de aceptación para las verificaciones rutinarias de la balanzas se define a partir de la masa convencional de la pesa utilizada (certificado de calibración) y la dispersión (SD) de las pesadas aceptables obtenidas entre dos calibraciones consecutivas de la pesa en cuestión.</t>
  </si>
  <si>
    <t>FQ 553</t>
  </si>
  <si>
    <t>U exp = 0,005 g</t>
  </si>
  <si>
    <t>El criterio de aceptación para la incertidumbre de esta balanza se define en función de la exactitud establecida en el manual del equipo (+/- 5 mg, para cargas inferiores a 50 g) y el error máximo tolerado de la clase y masa nominal de la pesa, siendo U = Raíz (exactitud ^2 + EMT pesa ^2)</t>
  </si>
  <si>
    <t>RME 69</t>
  </si>
  <si>
    <t>FECHA CALIBRACIÓN/
MANTENIMIENTO</t>
  </si>
  <si>
    <t>Filtro de óxido de holmio</t>
  </si>
  <si>
    <t>Filtro patrón fotométrico 9,3%</t>
  </si>
  <si>
    <t>Filtro patrón fotométrico 50,8%</t>
  </si>
  <si>
    <t>Filtro luz espúrea 340 nm</t>
  </si>
  <si>
    <t>Filtro luz espúrea 400 nm</t>
  </si>
  <si>
    <t>OT Nº FM-102-14968 Unico (INTI Argentina)</t>
  </si>
  <si>
    <t>A definir</t>
  </si>
  <si>
    <t>Cumple 
SI/NO</t>
  </si>
  <si>
    <t>Error sistemático = 8,0 uL
Error aleatorio (SD) = 3,0 uL
Incertidumbre pipeta (u) = 14 uL</t>
  </si>
  <si>
    <t>Error sistemático = 60 uL
Error aleatorio (SD) = 30,0 uL
Incertidumbre pipeta (u) = 120 uL</t>
  </si>
  <si>
    <t>u = |Error sistemático| + 2 x SD (Referencia: ISO 8655-6)</t>
  </si>
  <si>
    <t>Error (media - V nominal)= 14,48 µL  
SD = 2,86 uL
u = 20,20 uL</t>
  </si>
  <si>
    <t>Valores de calibración</t>
  </si>
  <si>
    <t>180,0 ºC</t>
  </si>
  <si>
    <t>±2,0 ºC</t>
  </si>
  <si>
    <t>Verificación semanal de estufa FQ 104 a 180ºC</t>
  </si>
  <si>
    <t>-1,2 ºC</t>
  </si>
  <si>
    <t>Barómetro</t>
  </si>
  <si>
    <t>Higrómetro</t>
  </si>
  <si>
    <t>40-80 %</t>
  </si>
  <si>
    <t>Incertidumbre ≤ 10 % 
(Criterio definido en PGC 17-Pipetas)</t>
  </si>
  <si>
    <t>Higrómetro para desecador de filtros de aire</t>
  </si>
  <si>
    <t>Incertidumbre ≤ 1 % 
(rango de medida 40-45% método 1073UY)</t>
  </si>
  <si>
    <t>Se pretende adquirir un equipo que cumpla con las especificaciones de la metodología analítica. 01/04/2016 EG</t>
  </si>
  <si>
    <t>FQ 261</t>
  </si>
  <si>
    <t>Incertidumbre ≤ 5 hPa 
(Criterio definido en PGC 17-Pipetas)</t>
  </si>
  <si>
    <t>Uexp sin corrección para 500g=0,04 g</t>
  </si>
  <si>
    <t>4090UY NTK
 Preparación de muestras y estándares</t>
  </si>
  <si>
    <t>INCUBADORAS, ESTUFAS Y AUTOCLAVES</t>
  </si>
  <si>
    <t>octubre/2016</t>
  </si>
  <si>
    <r>
      <t xml:space="preserve">u = |Error sistemático| + 2 x SD (Referencia: ISO 8655-6)
ISO 8655-2:2002 Apartado 7.4: Los errores máximos permitidos para las pipetas automáticas de volumen variable son aquellos establecidos para el volumen que corresponde al volumen nominal, definido como el mayor volumen seleccionable posible del rango. </t>
    </r>
    <r>
      <rPr>
        <sz val="10"/>
        <color indexed="10"/>
        <rFont val="Arial"/>
        <family val="2"/>
      </rPr>
      <t>EQUIPO EN REPARACIÓN DESDE 12/2014</t>
    </r>
  </si>
  <si>
    <t>ver observaciones</t>
  </si>
  <si>
    <r>
      <t xml:space="preserve">u = |Error sistemático| + 2 x SD (Referencia: ISO 8655-6)
ISO 8655-2:2002 Apartado 7.4: Los errores máximos permitidos para las pipetas automáticas de volumen variable son aquellos establecidos para el volumen que corresponde al volumen nominal, definido como el mayor volumen seleccionable posible del rango. </t>
    </r>
    <r>
      <rPr>
        <sz val="10"/>
        <color indexed="10"/>
        <rFont val="Arial"/>
        <family val="2"/>
      </rPr>
      <t>EQUIPO EN REPARACIÓN DESDE FEBRERO/2016</t>
    </r>
  </si>
  <si>
    <t xml:space="preserve">Resolución </t>
  </si>
  <si>
    <t xml:space="preserve">Incertidumbre </t>
  </si>
  <si>
    <t>Si *</t>
  </si>
  <si>
    <t xml:space="preserve">Conforme </t>
  </si>
  <si>
    <t xml:space="preserve">Rango de calibración </t>
  </si>
  <si>
    <t>PATRONES</t>
  </si>
  <si>
    <t>*** El equipo es conforme si la incertidumbre es menor o igual al 5 hPa (criterio de aceptación definido en PGC 17-Verificación de pipetas)</t>
  </si>
  <si>
    <t>Si **</t>
  </si>
  <si>
    <t>**  El equipo es conforme si la incertidumbre es menor o igual al 10% (criterio de aceptación definido en PGC 17-Verificación de pipetas)</t>
  </si>
  <si>
    <t>Taller de Instrumentos (Spectronic nº serie 333150)</t>
  </si>
  <si>
    <t>No aplica-Ver Observaciones</t>
  </si>
  <si>
    <t>Rango de aceptación: (19,1 - 20,9) ºC</t>
  </si>
  <si>
    <r>
      <t xml:space="preserve"> Luego de la revisión del RGC 32-Patrones se decide enviar a calibrar en 2016 definiendo una frecuencia </t>
    </r>
    <r>
      <rPr>
        <b/>
        <u val="single"/>
        <sz val="10"/>
        <rFont val="Arial"/>
        <family val="2"/>
      </rPr>
      <t>bi anual</t>
    </r>
    <r>
      <rPr>
        <sz val="10"/>
        <rFont val="Arial"/>
        <family val="2"/>
      </rPr>
      <t xml:space="preserve"> para próximas calibraciones. EG 01/04/2016</t>
    </r>
  </si>
  <si>
    <t>Si (ver obs)</t>
  </si>
  <si>
    <t>LATU 1577342/MET</t>
  </si>
  <si>
    <t>2,5</t>
  </si>
  <si>
    <t>1575755/UPT</t>
  </si>
  <si>
    <t>±0,51 ºC</t>
  </si>
  <si>
    <t>(178,5 - 181,5) ºC</t>
  </si>
  <si>
    <t>PAT 26</t>
  </si>
  <si>
    <t>PAT 27</t>
  </si>
  <si>
    <t>PAT 28</t>
  </si>
  <si>
    <t>1,0</t>
  </si>
  <si>
    <t>Se sustituye esta pesa por la PAT 27. Pase a estado fuera de uso. Nov/2016 EG</t>
  </si>
  <si>
    <t>La incertidumbre total expandida de las correcciones es inferior al valor de incertidumbre reportado. Con esta incertidumbre puede considerarse que la masa convencional de la pesa se encuentra dentro de la tolerancia de la clase ASTM2 (a pesar de que la diferencia entre la masa convencional y la masa nominal supere el criterio establecido, el cual corresponde a 2/3 del error máximo tolerado de la clase y masa nominal de la pesa). 
Se sustituye esta pesa por la PAT 28. Pasa a estado fuera de uso. Nov/2016 EG</t>
  </si>
  <si>
    <t>Para 0ºC: -0,3 ºC
Para 6ºC: -0,4 ºC</t>
  </si>
  <si>
    <t>Baño de agua 
con agitación IN 309</t>
  </si>
  <si>
    <t>-1,3 ºC</t>
  </si>
  <si>
    <t>-1,7 ºC</t>
  </si>
  <si>
    <t>diciembre/2017</t>
  </si>
  <si>
    <t>Si (ver observaciones)</t>
  </si>
  <si>
    <r>
      <rPr>
        <sz val="12"/>
        <rFont val="Calibri"/>
        <family val="2"/>
      </rPr>
      <t>±</t>
    </r>
    <r>
      <rPr>
        <sz val="12"/>
        <rFont val="Arial"/>
        <family val="2"/>
      </rPr>
      <t xml:space="preserve"> 1 ºC</t>
    </r>
  </si>
  <si>
    <t xml:space="preserve">La incertidumbre total expandida de las correcciones es inferior al valor de incertidumbre reportado. Con esta incertidumbre puede considerarse que la masa convencional de la pesa se encuentra dentro de la tolerancia de la clase ASTM2 (a pesar de que la diferencia entre la masa convencional y la masa nominal supere el criterio establecido, el cual corresponde a 2/3 del error máximo tolerado de la clase y masa nominal de la pesa). </t>
  </si>
  <si>
    <t>U exp = 0,001 g</t>
  </si>
  <si>
    <t>Para 0ºC: -0,72 ºC
Para 6ºC: -1,17 ºC</t>
  </si>
  <si>
    <t>LATU Nº 1601612/MET</t>
  </si>
  <si>
    <t>Rango de aceptación: (0,9 a 6,8) ºC</t>
  </si>
  <si>
    <t>Verificación rutinaria de la balanza IN 020, FQ593 , IN 594</t>
  </si>
  <si>
    <t xml:space="preserve">Fuera de uso </t>
  </si>
  <si>
    <t>no corresponde</t>
  </si>
  <si>
    <t>0,075</t>
  </si>
  <si>
    <t>Para 20 ºC: 0,2 ºC</t>
  </si>
  <si>
    <t>LATU 1617377/MET</t>
  </si>
  <si>
    <t>180,0 °C</t>
  </si>
  <si>
    <t>FQ 593</t>
  </si>
  <si>
    <t>Ensayos de Calibración de balanzas Clase I y II***</t>
  </si>
  <si>
    <t xml:space="preserve">Para el rango de 2000g, no se establece un criterio de aceptación para la U sin corrección ya que no hay técnicas específicas que utilicen esta balanza en este rango. Uexp sin correción= U exp con corrección +|Error sistematico|    </t>
  </si>
  <si>
    <t>El criterio de aceptación para la incertidumbre  del equipo evaluada en 500g será el mas restrictivo  de las técnicas que lo utilizan y para las que se estimo la influencia de la incertidumbre de la balanza en la incertidumbre del método. Uexp sin correción= Uexp sin correción= U exp con corrección +|Error sistematico|</t>
  </si>
  <si>
    <t xml:space="preserve">U sin corrección de lectura evaluada para la carga máxima de la balanza. El uso previsto para esta balanza es con una resolución de 1 mg. El criterio de aceptación para la incertidumbre se define a partir de la ecuación de calibración de la balanza IN 020 evaluada en 200g, ya que el uso previsto para esta balanza es similar a la de la IN 020, teniendo presente  la capacidad maxima de 200g. La incertidumbre para la lectura sin corrección se calcula como :                      Uexp sin correción= U exp con corrección +|Error sistematico|        </t>
  </si>
  <si>
    <t>IN 594</t>
  </si>
  <si>
    <t>Control semanal de temperatura y anual de homogeneidad de estufa de incubación MB 233 y FQ 121</t>
  </si>
  <si>
    <t>PAT 29</t>
  </si>
  <si>
    <r>
      <t xml:space="preserve">REGISTRAR TEMPERATURA </t>
    </r>
    <r>
      <rPr>
        <b/>
        <u val="single"/>
        <sz val="12"/>
        <rFont val="Arial"/>
        <family val="2"/>
      </rPr>
      <t xml:space="preserve">CORREGIDA </t>
    </r>
    <r>
      <rPr>
        <b/>
        <sz val="12"/>
        <rFont val="Arial"/>
        <family val="2"/>
      </rPr>
      <t>(CORRECCIÓN: 0,0 ºC)         25/07/2017 se da de baja por rotura</t>
    </r>
  </si>
  <si>
    <t>si</t>
  </si>
  <si>
    <t>190 a 10000 rpm</t>
  </si>
  <si>
    <t>2,5 rpm</t>
  </si>
  <si>
    <t>JPGatti 197-64823</t>
  </si>
  <si>
    <t>Incertidumbre &lt;7rpm</t>
  </si>
  <si>
    <t>Ver certificado Para 2000rpm-3</t>
  </si>
  <si>
    <t xml:space="preserve">U sin corrección de lectura para la carga máxima de cada rango. Para el rango superior se calibra hasta 150g y evalua la incertidumbre en este valor, por problemas de linealidad del equipo en fondo de escala.  El criterio de aceptación para la incertidumbre en cada rango del equipo será el mas restrictivo  de las técnicas que lo utilizan y para las que se estimo la influencia de la incertidumbre de la balanza en la incertidumbre del método.                                                                                                                                                             La incertidumbre para la lectura sin corrección se calcula como :                        Uexp sin correción= U exp con corrección +|Error sistematico|                                                                                                                                                                                                            </t>
  </si>
  <si>
    <t xml:space="preserve">U sin corrección de lectura para la carga máxima de cada rango. El criterio de aceptación para la incertidumbre en cada rango del equipo será el mas restrictivo  de las técnicas que lo utilizan y para las que se estimo la influencia de la incertidumbre de la balanza en la incertidumbre del método. Para el rango de 2000g, no se establece un criterio de aceptación para la U sin corrección ya que no hay técnicas específicas que utilicen esta balanza en este rango.                                                                                                                                                                                                                      La incertidumbre para la lectura sin corrección se calcula como : Uexp sin correción= U exp con corrección +|Error sistematico|  </t>
  </si>
  <si>
    <t xml:space="preserve">U sin corrección de lectura para la carga máxima de cada rango. El criterio de aceptación para la incertidumbre en cada rango del equipo será el mas restrictivo  de las técnicas que lo utilizan y para las que se estimo la influencia de la incertidumbre de la balanza en la incertidumbre del método.                                                                                                                                                                                                                                                                                                                                                                                                                                                                                                                      La incertidumbre para la lectura sin corrección se calcula como : Uexp sin correción= U exp con corrección +|Error sistematico|  </t>
  </si>
  <si>
    <t>U sin corrección de lectura para la carga máxima de cada rango. El criterio de aceptación para la incertidumbre en cada rango del equipo será el mas restrictivo  de las técnicas que lo utilizan y para las que se estimo la influencia de la incertidumbre de la balanza en la incertidumbre del método.
La incertidumbre para la lectura sin corrección se calcula como : Uexp sin correción= U exp con corrección +|Error sistematico|</t>
  </si>
  <si>
    <t>0,45</t>
  </si>
  <si>
    <t>Para 150 ºC: -0,6 ºC</t>
  </si>
  <si>
    <t>Para 170 ºC: 0,0 ºC</t>
  </si>
  <si>
    <t>Para 105ºC: -0,2ºC</t>
  </si>
  <si>
    <t>Para 180 ºC: 0,3 ºC</t>
  </si>
  <si>
    <t>LATU 1647889/MET</t>
  </si>
  <si>
    <t>Rango de aceptación: (103,5 - 106,5) ºC</t>
  </si>
  <si>
    <t>Rango de aceptación: (178,5 - 181,5) ºC</t>
  </si>
  <si>
    <t xml:space="preserve">Rango de aceptación: (103,5 - 104,5) ºC </t>
  </si>
  <si>
    <t xml:space="preserve">Para 104 ºC: -0,2 ºC       </t>
  </si>
  <si>
    <t xml:space="preserve">± 1 ºC </t>
  </si>
  <si>
    <t>SI                                       (Ver observaciones)</t>
  </si>
  <si>
    <t>Verificacion semanal de estufas (FQ 492 a 104°C) y (FQ 549 a 104ºC y 180°C)</t>
  </si>
  <si>
    <t>Responsable: CG</t>
  </si>
  <si>
    <t xml:space="preserve">Control semanal de temperatura y anual de homogeneidad de incubadora de algas MB 432 </t>
  </si>
  <si>
    <t>Control semanal de temperatura y anual de homogeneidad de incubadora MB 598</t>
  </si>
  <si>
    <t>0,19</t>
  </si>
  <si>
    <t>Para 24°C: -0,3°C</t>
  </si>
  <si>
    <t>LATU 1647893/MET</t>
  </si>
  <si>
    <r>
      <t xml:space="preserve">REGISTRAR TEMPERATURA </t>
    </r>
    <r>
      <rPr>
        <b/>
        <u val="single"/>
        <sz val="12"/>
        <rFont val="Arial"/>
        <family val="2"/>
      </rPr>
      <t xml:space="preserve">CORREGIDA </t>
    </r>
    <r>
      <rPr>
        <b/>
        <sz val="12"/>
        <rFont val="Arial"/>
        <family val="2"/>
      </rPr>
      <t>(CORRECCIÓN: -0,3 ºC)</t>
    </r>
  </si>
  <si>
    <t>0,33 ºC (máxima incertidumbre en el intervalo de uso)</t>
  </si>
  <si>
    <t>Rango de aceptación: (0,6 a 6,1) ºC</t>
  </si>
  <si>
    <t>Para 2 ºC: -0,4 ºC
Para 8 ºC: -0,4 ºC</t>
  </si>
  <si>
    <t>Rango de aceptación: (2,7 a 8,1) ºC</t>
  </si>
  <si>
    <t>-0,3 ºC</t>
  </si>
  <si>
    <t>-0,3ºC</t>
  </si>
  <si>
    <t>-0,4ºC</t>
  </si>
  <si>
    <t>-2,0 ºC</t>
  </si>
  <si>
    <t>(148,4 - 151,6) ºC</t>
  </si>
  <si>
    <t>(160,4 - 179,6) ºC</t>
  </si>
  <si>
    <t>diciembre/2018</t>
  </si>
  <si>
    <t>0,17</t>
  </si>
  <si>
    <t>1648055/MET</t>
  </si>
  <si>
    <t>±1,6 nm</t>
  </si>
  <si>
    <t>Error (a 642,85 nm):  2,2 nm</t>
  </si>
  <si>
    <t>Filtro 10: ±0,11%
Filtro 30: ±0,20%
Filtro 90: ±0,44%</t>
  </si>
  <si>
    <t>enero 2018</t>
  </si>
  <si>
    <t>No</t>
  </si>
  <si>
    <t>LATU 1669885/MET</t>
  </si>
  <si>
    <t>LATU 1669888/MET</t>
  </si>
  <si>
    <t>LATU 1669891/MET</t>
  </si>
  <si>
    <t>Se sustituye esta pesa por la PAT 06 por estar fuera de especificaciones correspondientes a la clase ASTM 2 . Pase a estado fuera de uso. Febrero 2018</t>
  </si>
  <si>
    <t>Se da de baja por no ser necesario el control de las RPM de las centrifugas ver  FRE 609,245,469.</t>
  </si>
  <si>
    <t>SOCOREX Nº serie 23011606</t>
  </si>
  <si>
    <t>Responsable: GP</t>
  </si>
  <si>
    <t xml:space="preserve">El criterio de aceptación para la incertidumbre  del equipo evaluada en 500g será el mas restrictivo  de las técnicas que lo utilizan y para las que se estimo la influencia de la incertidumbre de la balanza en la incertidumbre del método.                                                                       Uexp sin correción= U exp con corrección +|Error sistematico|    </t>
  </si>
  <si>
    <t>Para el rango de 2000g, no se establece un criterio de aceptación para la U sin corrección ya que no hay técnicas específicas que utilicen esta balanza en este rango.                                                                             Uexp sin correción= U exp con corrección +|Error sistematico|</t>
  </si>
  <si>
    <t xml:space="preserve">Baño de agua rotavapor IN 188
IN 189 </t>
  </si>
  <si>
    <t>(19,2 - 20,8) ºC</t>
  </si>
  <si>
    <t>Ver Observaciones</t>
  </si>
  <si>
    <t xml:space="preserve">
(ver observaciones)</t>
  </si>
  <si>
    <t>Para 22ºC: -0,2 ºC</t>
  </si>
  <si>
    <t>PAT 30</t>
  </si>
  <si>
    <t xml:space="preserve">SI  </t>
  </si>
  <si>
    <t>Estufa
FQ 492 y FQ 549 (a 104 ºC)</t>
  </si>
  <si>
    <t>Estufa
FQ 549 (a 180 ºC)</t>
  </si>
  <si>
    <t xml:space="preserve"> -1,3 ºC</t>
  </si>
  <si>
    <t>(103,3 a 104,7) ºC</t>
  </si>
  <si>
    <r>
      <t xml:space="preserve">REGISTRAR TEMPERATURA </t>
    </r>
    <r>
      <rPr>
        <b/>
        <u val="single"/>
        <sz val="12"/>
        <rFont val="Arial"/>
        <family val="2"/>
      </rPr>
      <t xml:space="preserve">CORREGIDA </t>
    </r>
    <r>
      <rPr>
        <b/>
        <sz val="12"/>
        <rFont val="Arial"/>
        <family val="2"/>
      </rPr>
      <t>(CORRECCIÓN: -0,6 ºC).       20/08/2018 queda fuera de uso.</t>
    </r>
  </si>
  <si>
    <r>
      <t xml:space="preserve">REGISTRAR TEMPERATURA </t>
    </r>
    <r>
      <rPr>
        <b/>
        <u val="single"/>
        <sz val="12"/>
        <rFont val="Arial"/>
        <family val="2"/>
      </rPr>
      <t xml:space="preserve">CORREGIDA </t>
    </r>
    <r>
      <rPr>
        <b/>
        <sz val="12"/>
        <rFont val="Arial"/>
        <family val="2"/>
      </rPr>
      <t>(CORRECCIÓN: 0,0 ºC).        20/08/2018 queda fuera de uso.</t>
    </r>
  </si>
  <si>
    <r>
      <t xml:space="preserve">REGISTRAR TEMPERATURA </t>
    </r>
    <r>
      <rPr>
        <b/>
        <u val="single"/>
        <sz val="12"/>
        <rFont val="Arial"/>
        <family val="2"/>
      </rPr>
      <t xml:space="preserve">CORREGIDA </t>
    </r>
    <r>
      <rPr>
        <b/>
        <sz val="12"/>
        <rFont val="Arial"/>
        <family val="2"/>
      </rPr>
      <t xml:space="preserve">(CORRECCIÓN: -0,2 ºC).        20/08/2018 queda fuera de uso.         </t>
    </r>
  </si>
  <si>
    <r>
      <t xml:space="preserve">REGISTRAR TEMPERATURA </t>
    </r>
    <r>
      <rPr>
        <b/>
        <u val="single"/>
        <sz val="12"/>
        <rFont val="Arial"/>
        <family val="2"/>
      </rPr>
      <t xml:space="preserve">CORREGIDA </t>
    </r>
    <r>
      <rPr>
        <b/>
        <sz val="12"/>
        <rFont val="Arial"/>
        <family val="2"/>
      </rPr>
      <t xml:space="preserve">(CORRECCIÓN:  -0,2 ºC). El sensor PAT 20/FQ 421 se utiliza para realizar el control de la estufa SÓLO cuando los sensores y termómetro electrónico N1 del Taller de Instrumentos se envíen a calibrar.                                                                                                    20/08/2018 queda fuera de uso.     </t>
    </r>
  </si>
  <si>
    <r>
      <t xml:space="preserve">REGISTRAR TEMPERATURA </t>
    </r>
    <r>
      <rPr>
        <b/>
        <u val="single"/>
        <sz val="12"/>
        <rFont val="Arial"/>
        <family val="2"/>
      </rPr>
      <t xml:space="preserve">CORREGIDA </t>
    </r>
    <r>
      <rPr>
        <b/>
        <sz val="12"/>
        <rFont val="Arial"/>
        <family val="2"/>
      </rPr>
      <t>(CORRECCIÓN:  +0,3 ºC) El sensor PAT 20/FQ 421 se utiliza para realizar el control de la estufa SÓLO cuando los sensores y termómetro electrónico N1 del Taller de Instrumentos se envíen a calibrar.                                                                                             20/08/2018 queda fuera de uso.</t>
    </r>
  </si>
  <si>
    <r>
      <t xml:space="preserve">REGISTRAR TEMPERATURA </t>
    </r>
    <r>
      <rPr>
        <b/>
        <u val="single"/>
        <sz val="12"/>
        <rFont val="Arial"/>
        <family val="2"/>
      </rPr>
      <t xml:space="preserve">CORREGIDA </t>
    </r>
    <r>
      <rPr>
        <b/>
        <sz val="12"/>
        <rFont val="Arial"/>
        <family val="2"/>
      </rPr>
      <t>(CORRECCIÓN:  +0,3 ºC)                        20/08/2018 queda fuera de uso.</t>
    </r>
  </si>
  <si>
    <t>mayo/2018(VER OBSERVACIONES)</t>
  </si>
  <si>
    <t>Para 20 ºC: 0,0 ºC</t>
  </si>
  <si>
    <t>1050UY Determinación humedad en muestras sólidas</t>
  </si>
  <si>
    <t xml:space="preserve">Bloque digestor con N2
 IN 415 </t>
  </si>
  <si>
    <t>Bloque calefactor IN 610</t>
  </si>
  <si>
    <t>Pesa PAT 27: (199,998 - 200,002) g
Pesa PAT 09 (a utilizar cuando PAT 27 se envía a calibración): (199,998 - 200,002) g</t>
  </si>
  <si>
    <t>Verificación rutinaria de la balanza IN 019, FQ 269. Mantenimiento anual de balanza de humedad y ajuste FQ 553</t>
  </si>
  <si>
    <t>1 hPa</t>
  </si>
  <si>
    <t>PAT 31</t>
  </si>
  <si>
    <t>PAT 32</t>
  </si>
  <si>
    <t>PAT 33</t>
  </si>
  <si>
    <t>LATU 1740803/MET</t>
  </si>
  <si>
    <t>Ajuste de sensibilidad de balanza FQ 021. Uso cuando las pesas de igual clase usadas para verificación y ajuste de sensibilidad no están disponibles. FUERA DE USO Enero/2019</t>
  </si>
  <si>
    <t>(120,2 - 121,8)ºC</t>
  </si>
  <si>
    <t>3,3</t>
  </si>
  <si>
    <t>1,7</t>
  </si>
  <si>
    <t>1310/970411628</t>
  </si>
  <si>
    <t>Sensor utilizado con termómetro electrónico 1310)</t>
  </si>
  <si>
    <t>1°C</t>
  </si>
  <si>
    <t>A UTILIZAR CUANDO PAT 21 SE ENVÍA A CALIBRACIÓN</t>
  </si>
  <si>
    <t xml:space="preserve">Mufla FQ 144 </t>
  </si>
  <si>
    <t>Mufla FQ 146</t>
  </si>
  <si>
    <t>Incubadora DBO 
FQ 431 (Seteada a 22°C)</t>
  </si>
  <si>
    <r>
      <rPr>
        <sz val="12"/>
        <rFont val="Calibri"/>
        <family val="2"/>
      </rPr>
      <t>≤</t>
    </r>
    <r>
      <rPr>
        <sz val="12"/>
        <rFont val="Arial"/>
        <family val="2"/>
      </rPr>
      <t>0,05 % (220 nm y 360 nm)</t>
    </r>
  </si>
  <si>
    <t>diciembre/2021</t>
  </si>
  <si>
    <t>Responsable: AR</t>
  </si>
  <si>
    <t>Para 22ºC: -0,3 ºC</t>
  </si>
  <si>
    <t>Para 0ºC: -0,4 ºC
Para 6ºC: -0,4 ºC</t>
  </si>
  <si>
    <t>Rango de aceptación: (0,7 a 6,1) ºC</t>
  </si>
  <si>
    <t>Para -20 ºC: -0,1 ºC
Para -10 ºC: -0,2 ºC</t>
  </si>
  <si>
    <t>Rango de aceptación: (-19,6 a -10,1) ºC</t>
  </si>
  <si>
    <t>Para -20 ºC: -0,1 ºC</t>
  </si>
  <si>
    <t>Rango de aceptación: &lt; -20,2 ºC</t>
  </si>
  <si>
    <t>Para -20 ºC: -0,1 ºC
Para -25 ºC: -0,1 ºC</t>
  </si>
  <si>
    <t>Rango de aceptación: (-24,6 a -20,2) ºC</t>
  </si>
  <si>
    <t>(50,4 - 69,6) ºC</t>
  </si>
  <si>
    <t>(45,4 - 54,6) ºC</t>
  </si>
  <si>
    <t>(60,4 - 79,6) ºC</t>
  </si>
  <si>
    <t>(54,4 - 57,6) ºC</t>
  </si>
  <si>
    <t>(90,4 - 94,6) ºC</t>
  </si>
  <si>
    <t>(103,4 - 106,6) ºC</t>
  </si>
  <si>
    <t>marzo/2021</t>
  </si>
  <si>
    <t>oct/2018( ver Observaciones)</t>
  </si>
  <si>
    <t>Octubre/2022</t>
  </si>
  <si>
    <t>diciembre 2023</t>
  </si>
  <si>
    <t>enero/ 2023</t>
  </si>
  <si>
    <t>noviembre/2020</t>
  </si>
  <si>
    <t>a adquirir proximamente</t>
  </si>
  <si>
    <t>(4,8 - 6,2)ºC</t>
  </si>
  <si>
    <t>Control mensual de temperatura celda reactivo flurómetro Microtox MB 470//Control semestral de temperatura celda de muestra fluorómetro Microtox MB 119</t>
  </si>
  <si>
    <t>(14,5 -15,5)ºC</t>
  </si>
  <si>
    <t>Control mensual de temperatura baños con ultrasonido IN 310, IN 554 e IN 614</t>
  </si>
  <si>
    <t>Baño de ultrasonido
 IN 310, IN 554 e IN 614</t>
  </si>
  <si>
    <t>diciembre/2022</t>
  </si>
  <si>
    <t>980 a 1050 hPa</t>
  </si>
  <si>
    <r>
      <t xml:space="preserve">En la revisión del RGC 32-Patrones se establece una frecuencia </t>
    </r>
    <r>
      <rPr>
        <b/>
        <u val="single"/>
        <sz val="10"/>
        <rFont val="Arial"/>
        <family val="2"/>
      </rPr>
      <t xml:space="preserve">bi anual </t>
    </r>
    <r>
      <rPr>
        <sz val="10"/>
        <rFont val="Arial"/>
        <family val="2"/>
      </rPr>
      <t xml:space="preserve">para la calibración de este equipo. EG 01/04/2016
29/03/2019: el equipo fue ajustado previo a la calibración. </t>
    </r>
  </si>
  <si>
    <t>3146UY Plomo 3135UY Cromo Preparación de estándares de calibración y controles de calidad y medidas de densidad.                           3141 UY Mercurio.  Prepración de soluciones intermedias del MRC y medidas de densidad.</t>
  </si>
  <si>
    <t>4090UY NTK
 Preparación de muestras y estándares.                        3141UY Mercurio, preparación de muestras y de curva de calibración y control digerido.</t>
  </si>
  <si>
    <t>3146UY Plomo 3135UY Cromo    3141UY Mercurio                Medidas de densidad. 4090UY NTK</t>
  </si>
  <si>
    <t>3146UY Plomo 3135UY Cromo    3141UY Mercurio                Medidas de densidad.  4090UY NTK</t>
  </si>
  <si>
    <t xml:space="preserve">                                                                                                                                                    </t>
  </si>
  <si>
    <t>(0 - 80)°C: 0,097°C                           (80 - 200)°C: 0,21°C</t>
  </si>
  <si>
    <t>LATU 1781035/MET</t>
  </si>
  <si>
    <t>Rango de aceptación: (148,2 - 151,8) ºC</t>
  </si>
  <si>
    <t>Rango de aceptación: (160,2 - 179,8) ºC</t>
  </si>
  <si>
    <t>Rango de aceptación: (103,2 - 106,8) ºC</t>
  </si>
  <si>
    <t xml:space="preserve">Rango de aceptación: (103,2 - 104,8) ºC </t>
  </si>
  <si>
    <t>Rango de aceptación: (178,2 - 181,8) ºC</t>
  </si>
  <si>
    <t>Para 150 ºC: -0,5 ºC</t>
  </si>
  <si>
    <t>Para 170 ºC: 0,1 ºC</t>
  </si>
  <si>
    <t>Para 180 ºC: 0,4 ºC</t>
  </si>
  <si>
    <t xml:space="preserve">Para 5,5 ºC: 0,2 ºC </t>
  </si>
  <si>
    <t>Para 15 ºC: 0,4 ºC</t>
  </si>
  <si>
    <t xml:space="preserve">Rango de aceptación: (4,6 a 6,4) ºC </t>
  </si>
  <si>
    <t>Rango de aceptación: (14,6 - 15,4) ºC</t>
  </si>
  <si>
    <r>
      <t xml:space="preserve">REGISTRAR TEMPERATURA </t>
    </r>
    <r>
      <rPr>
        <b/>
        <u val="single"/>
        <sz val="12"/>
        <rFont val="Arial"/>
        <family val="2"/>
      </rPr>
      <t xml:space="preserve">CORREGIDA </t>
    </r>
    <r>
      <rPr>
        <b/>
        <sz val="12"/>
        <rFont val="Arial"/>
        <family val="2"/>
      </rPr>
      <t>(CORRECCIÓN: -0,5 ºC)</t>
    </r>
  </si>
  <si>
    <r>
      <t xml:space="preserve">REGISTRAR TEMPERATURA </t>
    </r>
    <r>
      <rPr>
        <b/>
        <u val="single"/>
        <sz val="12"/>
        <rFont val="Arial"/>
        <family val="2"/>
      </rPr>
      <t xml:space="preserve">CORREGIDA </t>
    </r>
    <r>
      <rPr>
        <b/>
        <sz val="12"/>
        <rFont val="Arial"/>
        <family val="2"/>
      </rPr>
      <t xml:space="preserve">(CORRECCIÓN: 0,1 ºC). </t>
    </r>
  </si>
  <si>
    <r>
      <t xml:space="preserve">REGISTRAR TEMPERATURA </t>
    </r>
    <r>
      <rPr>
        <b/>
        <u val="single"/>
        <sz val="12"/>
        <rFont val="Arial"/>
        <family val="2"/>
      </rPr>
      <t xml:space="preserve">CORREGIDA </t>
    </r>
    <r>
      <rPr>
        <b/>
        <sz val="12"/>
        <rFont val="Arial"/>
        <family val="2"/>
      </rPr>
      <t xml:space="preserve">(CORRECCIÓN: -0,2 ºC). </t>
    </r>
  </si>
  <si>
    <r>
      <t xml:space="preserve">REGISTRAR TEMPERATURA </t>
    </r>
    <r>
      <rPr>
        <b/>
        <u val="single"/>
        <sz val="12"/>
        <rFont val="Arial"/>
        <family val="2"/>
      </rPr>
      <t xml:space="preserve">CORREGIDA </t>
    </r>
    <r>
      <rPr>
        <b/>
        <sz val="12"/>
        <rFont val="Arial"/>
        <family val="2"/>
      </rPr>
      <t xml:space="preserve">(CORRECCIÓN:  -0,2 ºC). </t>
    </r>
  </si>
  <si>
    <r>
      <t xml:space="preserve">REGISTRAR TEMPERATURA </t>
    </r>
    <r>
      <rPr>
        <b/>
        <u val="single"/>
        <sz val="12"/>
        <rFont val="Arial"/>
        <family val="2"/>
      </rPr>
      <t xml:space="preserve">CORREGIDA </t>
    </r>
    <r>
      <rPr>
        <b/>
        <sz val="12"/>
        <rFont val="Arial"/>
        <family val="2"/>
      </rPr>
      <t>(CORRECCIÓN:  +0,4 ºC)</t>
    </r>
  </si>
  <si>
    <t>REGISTRAR TEMPERATURA CORREGIDA (CORRECCIÓN: 0,2 ºC)</t>
  </si>
  <si>
    <t xml:space="preserve">REGISTRAR TEMPERATURA CORREGIDA (CORRECCIÓN: 0,4 ºC)
</t>
  </si>
  <si>
    <t>Para 120 ºC: -0,4 ºC</t>
  </si>
  <si>
    <t>Control mensual de temperatura de destilador FQ 618</t>
  </si>
  <si>
    <t>Rango de aceptación: (118,2 - 121,8) ºC</t>
  </si>
  <si>
    <r>
      <t xml:space="preserve">REGISTRAR TEMPERATURA </t>
    </r>
    <r>
      <rPr>
        <b/>
        <u val="single"/>
        <sz val="12"/>
        <rFont val="Arial"/>
        <family val="2"/>
      </rPr>
      <t xml:space="preserve">CORREGIDA </t>
    </r>
    <r>
      <rPr>
        <b/>
        <sz val="12"/>
        <rFont val="Arial"/>
        <family val="2"/>
      </rPr>
      <t>(CORRECCIÓN: -0,4 ºC)</t>
    </r>
  </si>
  <si>
    <t>Destilador FQ 618</t>
  </si>
  <si>
    <t>(118,4 - 121,6) ºC</t>
  </si>
  <si>
    <t>Rango de aceptación: (19,0 - 21,0) ºC</t>
  </si>
  <si>
    <t xml:space="preserve">Junio/2019 </t>
  </si>
  <si>
    <t>OQ19116SH</t>
  </si>
  <si>
    <t>8,20 g</t>
  </si>
  <si>
    <t>-1 a 1,5 bar</t>
  </si>
  <si>
    <t>Control mensual de temperatura de baño de agua de rotavapor IN 454</t>
  </si>
  <si>
    <t>Control mensual de temperatura de baño de agua de rotavapor FQ 555</t>
  </si>
  <si>
    <t>Control mensual de temperatura de bloque calefactor IN 610</t>
  </si>
  <si>
    <t>Baño de agua rotavapor
FQ 555</t>
  </si>
  <si>
    <t xml:space="preserve">Baño de agua rotavapor
IN 454 </t>
  </si>
  <si>
    <t>-0,2 ºC</t>
  </si>
  <si>
    <t>(20,4 - 39,6) ºC</t>
  </si>
  <si>
    <t>(25,4 - 34,6) ºC</t>
  </si>
  <si>
    <t>0,046</t>
  </si>
  <si>
    <t>LATU N° 1792084/MET                                       (suplemento)</t>
  </si>
  <si>
    <t>Pesa PAT 28: (499,98 - 500,02) g
Pesa PAT 17 (a utilizar cuando PAT 28 se envía a calibración): (499,98 - 500,02) g</t>
  </si>
  <si>
    <t>Pesa PAT 27: (199,997 - 200,003) g
Pesa PAT 09 (a utilizar cuando PAT 27 se envía a calibración): (199,997 - 200,003) g</t>
  </si>
  <si>
    <t>IN 657</t>
  </si>
  <si>
    <t>IN 658</t>
  </si>
  <si>
    <t>SOCOREX Nº serie 27091507</t>
  </si>
  <si>
    <t>Error sistemático = 0,8 uL
Error aleatorio (SD) = 0,3 uL
Incertidumbre pipeta (u) = 1,4 uL</t>
  </si>
  <si>
    <t>SOCOREX Nº serie 27102124</t>
  </si>
  <si>
    <t xml:space="preserve">3141UY Mercurio </t>
  </si>
  <si>
    <t>10-100 uL</t>
  </si>
  <si>
    <t>100-1000 uL</t>
  </si>
  <si>
    <t xml:space="preserve">u = |Error sistemático| + 2 x SD (Referencia: ISO 8655-6). </t>
  </si>
  <si>
    <t>diciembre/2020</t>
  </si>
  <si>
    <t xml:space="preserve">SI
</t>
  </si>
  <si>
    <t xml:space="preserve">No aplica luz dispersa en estos equipos, ya que el rango de longitud de onda del equipo es entre 340-1100 nm y LATU realiza el ensayo entre 240-250nm </t>
  </si>
  <si>
    <t>0 a 60ºC</t>
  </si>
  <si>
    <t>1,4</t>
  </si>
  <si>
    <t xml:space="preserve">Para 550 ºC: -0,5 ºC </t>
  </si>
  <si>
    <t xml:space="preserve">LATU 1820219/MET </t>
  </si>
  <si>
    <t>Rango de aceptación: (501,4 a 598,6) ºC</t>
  </si>
  <si>
    <t>U exp sin corrección evaluada para 200 g= 0,0004 g</t>
  </si>
  <si>
    <t>Control semanal de temperatura y anual de homogeneidad del baño MB 387</t>
  </si>
  <si>
    <t>0,069</t>
  </si>
  <si>
    <t>Para 35ºC: -0,18°C</t>
  </si>
  <si>
    <t>LATU 1823619/MET (suplemento)</t>
  </si>
  <si>
    <t>27/02/2020 al 31/03/2020</t>
  </si>
  <si>
    <t>Febrero/2025</t>
  </si>
  <si>
    <t>Control semanal de temperatura y anual de homogeneidad del estufa de incubación MB 041</t>
  </si>
  <si>
    <t>0,42</t>
  </si>
  <si>
    <t>Para 25ºC: -0,18°C</t>
  </si>
  <si>
    <t>LATU 1823620/MET (suplemento)</t>
  </si>
  <si>
    <t xml:space="preserve">Febrero/2024 </t>
  </si>
  <si>
    <r>
      <t xml:space="preserve">REGISTRAR TEMPERATURA </t>
    </r>
    <r>
      <rPr>
        <b/>
        <u val="single"/>
        <sz val="12"/>
        <rFont val="Arial"/>
        <family val="2"/>
      </rPr>
      <t xml:space="preserve">CORREGIDA </t>
    </r>
    <r>
      <rPr>
        <b/>
        <sz val="12"/>
        <rFont val="Arial"/>
        <family val="2"/>
      </rPr>
      <t>(CORRECCIÓN: -0,2 ºC)</t>
    </r>
  </si>
  <si>
    <t>Para aquellas técnicas en las que no está especificada la tolerancia de la balanza a utilizar, se deberá usar una balanza con la resolución requerida. Para el caso del cálculo de incertidumbre en forma global (no de manera componente a componente) no aplica el registro en este formato.</t>
  </si>
  <si>
    <t>-0,1 ºC</t>
  </si>
  <si>
    <t>-0,9 ºC</t>
  </si>
  <si>
    <t>-1,1 ºC</t>
  </si>
  <si>
    <t xml:space="preserve"> -1,4 ºC</t>
  </si>
  <si>
    <t>-0,5ºC</t>
  </si>
  <si>
    <t>Control bimestral de exactitud y linealidad. Ajuste de sensibilidad de balanza FQ 021. Uso cuando las pesas de igual clase usadas para verificación y ajuste de sensibilidad no están disponibles.</t>
  </si>
  <si>
    <t>Máxima corrección (por encima de 40% HR): -2,2 % HR</t>
  </si>
  <si>
    <t>1838899/MET</t>
  </si>
  <si>
    <t>junio/2022</t>
  </si>
  <si>
    <t>mayo/2021</t>
  </si>
  <si>
    <t>0,2</t>
  </si>
  <si>
    <t>Control mensual incubadoras portátiles MB 677/ MB 678</t>
  </si>
  <si>
    <r>
      <rPr>
        <b/>
        <sz val="12"/>
        <rFont val="Arial"/>
        <family val="2"/>
      </rPr>
      <t xml:space="preserve">REGISTRAR TEMPERATURA </t>
    </r>
    <r>
      <rPr>
        <b/>
        <u val="single"/>
        <sz val="12"/>
        <rFont val="Arial"/>
        <family val="2"/>
      </rPr>
      <t>CORREGIDA</t>
    </r>
    <r>
      <rPr>
        <b/>
        <sz val="12"/>
        <rFont val="Arial"/>
        <family val="2"/>
      </rPr>
      <t xml:space="preserve"> (CORRECCIÓN: 0,1 ºC)</t>
    </r>
    <r>
      <rPr>
        <sz val="12"/>
        <color indexed="19"/>
        <rFont val="Arial"/>
        <family val="2"/>
      </rPr>
      <t xml:space="preserve">
</t>
    </r>
  </si>
  <si>
    <t>PAT 44</t>
  </si>
  <si>
    <t>PAT 34</t>
  </si>
  <si>
    <t>agosto/2021</t>
  </si>
  <si>
    <r>
      <t>Incubadora DBO 
FQ 431( seteada a 20</t>
    </r>
    <r>
      <rPr>
        <sz val="12"/>
        <rFont val="Calibri"/>
        <family val="2"/>
      </rPr>
      <t>°</t>
    </r>
    <r>
      <rPr>
        <sz val="12"/>
        <rFont val="Calibri"/>
        <family val="2"/>
      </rPr>
      <t>C)</t>
    </r>
  </si>
  <si>
    <t>setiembre 2021</t>
  </si>
  <si>
    <t>Setiembre/2020( Ver observaciones)</t>
  </si>
  <si>
    <r>
      <t xml:space="preserve">Se da de baja por rotura Setiembre 2020. REGISTRAR TEMPERATURA </t>
    </r>
    <r>
      <rPr>
        <b/>
        <u val="single"/>
        <sz val="12"/>
        <rFont val="Arial"/>
        <family val="2"/>
      </rPr>
      <t xml:space="preserve">CORREGIDA </t>
    </r>
    <r>
      <rPr>
        <b/>
        <sz val="12"/>
        <rFont val="Arial"/>
        <family val="2"/>
      </rPr>
      <t xml:space="preserve">(CORRECCIÓN: 0,0 ºC)         </t>
    </r>
  </si>
  <si>
    <t>julio/2020 ( Se da de baja en julio por rotura)</t>
  </si>
  <si>
    <t>Control semestral Chiller IN 662</t>
  </si>
  <si>
    <t>febrero/2025</t>
  </si>
  <si>
    <t>noviembre/2021</t>
  </si>
  <si>
    <t>Noviembre/2021</t>
  </si>
  <si>
    <t>noviembre 2021</t>
  </si>
  <si>
    <t>Noviembre 2021</t>
  </si>
  <si>
    <t>LATU 1876429/MET</t>
  </si>
  <si>
    <t>noviembre/2022</t>
  </si>
  <si>
    <t>Rango de aceptación corregido: (160,5 - 179,5) ºC</t>
  </si>
  <si>
    <t>Rango de aceptación corregido: (148,5 - 151,5) ºC</t>
  </si>
  <si>
    <t>Rango de aceptación : (44,3 - 44,7) ºC</t>
  </si>
  <si>
    <t>Nota: Para determinar los rangos de aceptación para temperatura corregida:  Se considera la incertidumbre del patrón utilizado y se define según: Límite inferior del rango + incertidumbre patrón ≤ Temperatura corregida ≤ Límite superior del rango - incertidumbre patrón</t>
  </si>
  <si>
    <t>Rango de aceptación : (34,6 - 35,4) ºC</t>
  </si>
  <si>
    <t>Rango de aceptación : (40,6 - 41,4) ºC                                                        Rango de aceptación : (19,1 - 20,9) ºC</t>
  </si>
  <si>
    <t>El sensor PAT 19/FQ 421 se utiliza para realizar los controles descriptos SÓLO cuando los sensores y termómetro electrónico N1 del Taller de Instrumentos se envíen a calibrar.  La corrección ya se incluye en el rango de aceptación, REGISTRAR TEMPERATURA SIN CORRECCIÓN.</t>
  </si>
  <si>
    <t xml:space="preserve"> La corrección ya se incluye en el rango de aceptación, REGISTRAR TEMPERATURA SIN CORRECCIÓN.</t>
  </si>
  <si>
    <t xml:space="preserve">Se utiliza está sonda porque es la que tiene la menor incertidumbre.  La corrección ya se incluye en el rango de aceptación, REGISTRAR TEMPERATURA SIN CORRECCIÓN. </t>
  </si>
  <si>
    <t>A los efectos de los registros de control rutinario de los equipos (RCE), se escribe la identificación del termómetro electrónico y el sensor utilizado se identifica con las últimas tres cifras del nº de inventario (ejemplo: si se utiliza el sensor 1004364.104.13418, en los RCE se registra 418, N1/418). 
Estos sensores se utilizan como equipos alternativos cuando el termómetro FQ 421 y las sondas PAT 19 y PAT 34 se envían a calibrar. La corrección ya se incluye en el rango de aceptación, REGISTRAR TEMPERATURA SIN CORRECCIÓN.</t>
  </si>
  <si>
    <t>Nota: Para determinar los rangos de aceptación para temperatura sin corregir: Se considera la incertidumbre y la corrección del patrón utilizado y se define según: Límite inferior del rango - corrección+ incertidumbre ≤ Lectura sin corrección ≤ Límite superior del rango - corrección - incertidumbre</t>
  </si>
  <si>
    <t>LATU 1881409/MET</t>
  </si>
  <si>
    <t>Enero/2022</t>
  </si>
  <si>
    <t>LATU 1881403/MET</t>
  </si>
  <si>
    <t xml:space="preserve">LATU 1883816/MET </t>
  </si>
  <si>
    <t>0,85°C</t>
  </si>
  <si>
    <t xml:space="preserve">  Para 500 ºC: -4,32 ºC                          Para 550 ºC: -5,5 ºC                     Para 600ºC: -6,51 ºC</t>
  </si>
  <si>
    <t>Rango de aceptación: (505,2 a 605,6) ºC</t>
  </si>
  <si>
    <t>(505,2 a 605,6) ºC</t>
  </si>
  <si>
    <t>Rango de aceptación para temperatura sin corrección</t>
  </si>
  <si>
    <t>Incertidumbre (a 637,53 nm): ±0,39 nm</t>
  </si>
  <si>
    <t>Error (a 637,53 nm):  0,05 nm</t>
  </si>
  <si>
    <t>0,02% (245 nm)    0,02% (250nm)</t>
  </si>
  <si>
    <t>Suplemento 1880416/MET</t>
  </si>
  <si>
    <t xml:space="preserve">Filtro 10 (a 635 nm): 0,00%
Filtro 30 (a 635 nm): 0,10%
Filtro 90 (a 635 nm): 0,05% </t>
  </si>
  <si>
    <t xml:space="preserve">Filtro 10 (a 635 nm): 0,112%
Filtro 30 (a 635 nm): 0,200%
Filtro 90 (a 635 nm): 0,22% </t>
  </si>
  <si>
    <t>Filtro 10 (a 635 nm): ±0,037%
Filtro 30 (a 635 nm): ±0,092% Filtro 90 (a 635 nm): ±0,22%</t>
  </si>
  <si>
    <t>No ensayado     (Ver observaciones)</t>
  </si>
  <si>
    <t>enero/2026</t>
  </si>
  <si>
    <t>feb/22</t>
  </si>
  <si>
    <t>LATU 1890424/MET</t>
  </si>
  <si>
    <t>LATU 1890425/MET</t>
  </si>
  <si>
    <t>APHOS 16515799</t>
  </si>
  <si>
    <t>febrero 2022</t>
  </si>
  <si>
    <t xml:space="preserve">Error (media - V nominal)= 3,99 µL  
SD = 0,27 uL
u = 2,0 µL </t>
  </si>
  <si>
    <t>0,94 hPa</t>
  </si>
  <si>
    <t>Máxima corrección: +5,60 hPa</t>
  </si>
  <si>
    <t>1894233/MET</t>
  </si>
  <si>
    <t>Termómetro de relleno ecológico en vidrio, de inmersión total</t>
  </si>
  <si>
    <t>0 a 50ºC</t>
  </si>
  <si>
    <t>0,059 ºC</t>
  </si>
  <si>
    <t xml:space="preserve">LATU 1861581/MET </t>
  </si>
  <si>
    <t>PAT 47</t>
  </si>
  <si>
    <t>para 20ºC:-0,179</t>
  </si>
  <si>
    <t>Rango de aceptación: (19,2 a 21,1) ºC</t>
  </si>
  <si>
    <t>marzo/2022</t>
  </si>
  <si>
    <t>1894849/MET</t>
  </si>
  <si>
    <t xml:space="preserve"> U exp sin corrección evaluada para 150 g = 0,0005 g</t>
  </si>
  <si>
    <t xml:space="preserve">U exp sin corrección evaluada para 40 g = 0,0001 g  </t>
  </si>
  <si>
    <t xml:space="preserve"> 1894835/MET</t>
  </si>
  <si>
    <t>0,05254g</t>
  </si>
  <si>
    <t>0,8498 g</t>
  </si>
  <si>
    <t>Menor peso (g)
Calculado: 2020-2021</t>
  </si>
  <si>
    <t>1894828/MET</t>
  </si>
  <si>
    <t>Marzo/2021</t>
  </si>
  <si>
    <t>1894853/MET</t>
  </si>
  <si>
    <t>U exp sin correción evaluada para 500 g =  0,004   g                                                                         U exp sin corrección evaluada para 2000 g = 0,01 g</t>
  </si>
  <si>
    <t>U exp sin correción evaluada para 500 g =  0,002   g                                                                         U exp sin corrección evaluada para 2000 g = 0,006 g</t>
  </si>
  <si>
    <t>1,033g</t>
  </si>
  <si>
    <t>0,843g</t>
  </si>
  <si>
    <t>Nota: El cálculo para determinar la frecuencia de calibración, se define de la siguiente manera: tolerancia * n° años entre dos calibraciones / diferencia errores entre dos calibraciones (en valor absoluto)</t>
  </si>
  <si>
    <t>0,32 ºC (máxima incertidumbre en el intervalo de uso)</t>
  </si>
  <si>
    <t>Para 20ºC: -0,2 ºC</t>
  </si>
  <si>
    <t>SYAR S21/69551</t>
  </si>
  <si>
    <t>31/03/2021</t>
  </si>
  <si>
    <t>Rango de aceptación: (19,5 a 20,9) ºC</t>
  </si>
  <si>
    <t>A los efectos de los registros de control rutinario de los equipos (RCE), se escribe la identificación del termómetro electrónico y el sensor utilizado se identifica con las últimas tres cifras del nº de inventario (ejemplo: si se utiliza el sensor 1004364.104.13418, en los RCE se registra 418, N1/418). 
 La corrección ya se incluye en el rango de aceptación, REGISTRAR TEMPERATURA SIN CORRECCIÓN.</t>
  </si>
  <si>
    <t>SYAR S21/69549</t>
  </si>
  <si>
    <t>Rango de aceptación: (19,6 a 21) ºC</t>
  </si>
  <si>
    <t>SYAR S21/69547</t>
  </si>
  <si>
    <t>SYAR S21/69550</t>
  </si>
  <si>
    <t>Rango de aceptación: (20,6 a 23,8) ºC</t>
  </si>
  <si>
    <t>Rango de aceptación: (20,7 a 23,9) ºC</t>
  </si>
  <si>
    <t>0,37 ºC (máxima incertidumbre en el intervalo de uso)</t>
  </si>
  <si>
    <t>SYAR S21/69548</t>
  </si>
  <si>
    <t>Para 0ºC: -0,5 ºC
Para 6ºC: -0,5 ºC</t>
  </si>
  <si>
    <t>Rango de aceptación: (0,8 a 6,2) ºC</t>
  </si>
  <si>
    <t>Para 0ºC: -0,1 ºC
Para 6ºC: -0,2 ºC</t>
  </si>
  <si>
    <t>Rango de aceptación: (0,5 a 5,8) ºC</t>
  </si>
  <si>
    <t>Para 2 ºC: -0,5 ºC
Para 8 ºC: -0,5 ºC</t>
  </si>
  <si>
    <t>Rango de aceptación: (2,8 a 8,2) ºC</t>
  </si>
  <si>
    <t>Para 2 ºC: -0,2 ºC
Para 8 ºC: -0,2 ºC</t>
  </si>
  <si>
    <t>Rango de aceptación: (2,6 a 7,8) ºC</t>
  </si>
  <si>
    <t>Para -20 ºC: -0,3 ºC
Para -10 ºC: -0,3 ºC</t>
  </si>
  <si>
    <t>Rango de aceptación: (-19,4 a -10,0) ºC</t>
  </si>
  <si>
    <t>Para -20 ºC: -0,4 ºC
Para -10 ºC: -0,5 ºC</t>
  </si>
  <si>
    <t>Rango de aceptación: (-19,3 a -9,8) ºC</t>
  </si>
  <si>
    <t>Para -20 ºC: -0,3 ºC
Para -10 ºC: -0,4 ºC</t>
  </si>
  <si>
    <t>Rango de aceptación: (-19,4 a -9,9) ºC</t>
  </si>
  <si>
    <t>Para -20 ºC: 0,1 ºC
Para -10 ºC: 0,0 ºC</t>
  </si>
  <si>
    <t>Rango de aceptación: (-19,7 a -10,4) ºC</t>
  </si>
  <si>
    <t>Para -20 ºC: -0,3 ºC</t>
  </si>
  <si>
    <t>Rango de aceptación: &lt; -20,0 ºC</t>
  </si>
  <si>
    <t>Para -20 ºC: -0,4 ºC</t>
  </si>
  <si>
    <t>Rango de aceptación: &lt; -19,9 ºC</t>
  </si>
  <si>
    <t>Para -20 ºC: 0,1 ºC</t>
  </si>
  <si>
    <t>Rango de aceptación: &lt; -20,5 ºC</t>
  </si>
  <si>
    <t>Para -20 ºC: -0,3 ºC
Para -25 ºC: -0,3 ºC</t>
  </si>
  <si>
    <t>Rango de aceptación: (-24,4 a -20,0) ºC</t>
  </si>
  <si>
    <t>Para -20 ºC: -0,4 ºC
Para -25 ºC: -0,4 ºC</t>
  </si>
  <si>
    <t>Rango de aceptación: (-24,3 a -19,9) ºC</t>
  </si>
  <si>
    <t xml:space="preserve">Para -20 ºC: -0,3 ºC
Para -25 ºC: -0,3 ºC </t>
  </si>
  <si>
    <t>Para -20 ºC: 0,1 ºC
Para -25 ºC: 0,2 ºC</t>
  </si>
  <si>
    <t>Rango de aceptación: (-24,8 a -20,5) ºC</t>
  </si>
  <si>
    <t>(58,3 - 61,7) ºC</t>
  </si>
  <si>
    <t>(98,3 - 101,7) ºC</t>
  </si>
  <si>
    <t>-1,0 ºC</t>
  </si>
  <si>
    <t>-0,7 ºC</t>
  </si>
  <si>
    <t>-0,2ºC</t>
  </si>
  <si>
    <t>-2,7 ºC</t>
  </si>
  <si>
    <t>-2,5 ºC</t>
  </si>
  <si>
    <t>-1,1ºC</t>
  </si>
  <si>
    <t>-2,9ºC</t>
  </si>
  <si>
    <t xml:space="preserve"> -1,1 ºC</t>
  </si>
  <si>
    <t xml:space="preserve"> -1,0 ºC</t>
  </si>
  <si>
    <t>(178,3 a 181,7) ºC</t>
  </si>
  <si>
    <t>A UTILIZAR CUANDO PAT 34 SE ENVÍA A CALIBRACIÓN</t>
  </si>
  <si>
    <t>Ver Informe de proveedor exclusivo. El Mantenimiento exclusivo se realizó en Diciembre 2020, aún no tenemos el informe porque falta que sea emitida Orden de compra.</t>
  </si>
  <si>
    <t>junio 2020 ( ver observaciones, se realizó en Dic 2020, se espera informe para evaluar)</t>
  </si>
  <si>
    <t>Fecha de actualización: Febrero 2021</t>
  </si>
  <si>
    <t>Fecha de actualización: 03/2021</t>
  </si>
  <si>
    <r>
      <rPr>
        <b/>
        <u val="single"/>
        <sz val="10"/>
        <rFont val="Arial"/>
        <family val="2"/>
      </rPr>
      <t>Exactitud de longitud de onda</t>
    </r>
    <r>
      <rPr>
        <sz val="10"/>
        <rFont val="Arial"/>
        <family val="2"/>
      </rPr>
      <t xml:space="preserve">
Filtro de óxido de holmio: 538,2 nm (incertidumbre=0,4 nm)
</t>
    </r>
    <r>
      <rPr>
        <b/>
        <u val="single"/>
        <sz val="10"/>
        <rFont val="Arial"/>
        <family val="2"/>
      </rPr>
      <t>Exactitud fotométrica</t>
    </r>
    <r>
      <rPr>
        <sz val="10"/>
        <rFont val="Arial"/>
        <family val="2"/>
      </rPr>
      <t xml:space="preserve">
Filtro patrón fotométrico 9,3 %: 9,4% a 590 nm; 9,8 % a 635 nm
Filtro patrón fotométrico 50,8 %: 49,7% a 590 nm; 50,4% a 635 nm
</t>
    </r>
    <r>
      <rPr>
        <b/>
        <u val="single"/>
        <sz val="10"/>
        <rFont val="Arial"/>
        <family val="2"/>
      </rPr>
      <t xml:space="preserve">Luz espúrea
</t>
    </r>
    <r>
      <rPr>
        <sz val="10"/>
        <rFont val="Arial"/>
        <family val="2"/>
      </rPr>
      <t xml:space="preserve">Filtro luz espúrea a 340 nm: 0,0 %
Filtro luz espúrea a 400 nm: 0,8 %
</t>
    </r>
    <r>
      <rPr>
        <sz val="10"/>
        <color indexed="10"/>
        <rFont val="Arial"/>
        <family val="2"/>
      </rPr>
      <t xml:space="preserve">NO SE DISPONE DE OTROS FILTROS PARA REALIZAR EL CONTROL A LOS ESPECTROFOTÓMETROS. SE EVALUA JUNTO CON LA EMPRESA TALLER DE INSTRUMENTOS LA ADQUISICIÓN DE OTROS FILTROS PARA EL CONTROL DE ESTOS EQUIPOS. </t>
    </r>
  </si>
  <si>
    <t>mayo/2022</t>
  </si>
  <si>
    <t>1903560/UPT</t>
  </si>
  <si>
    <t>±0,24 ºC</t>
  </si>
  <si>
    <t>(103,2 - 104,8) ºC</t>
  </si>
  <si>
    <t>(178,2 - 181,8) ºC</t>
  </si>
  <si>
    <t>En un punto ensayado, la temperatura está por fuera del rango de aceptación tanto para 104ºC como para 180ºC. Junto al equipo se coloca un diagrama donde se describen los sitios donde sí se cumple el criterio establecido.</t>
  </si>
  <si>
    <t>1903562/UPT</t>
  </si>
  <si>
    <r>
      <rPr>
        <sz val="12"/>
        <rFont val="Calibri"/>
        <family val="2"/>
      </rPr>
      <t>±</t>
    </r>
    <r>
      <rPr>
        <sz val="12"/>
        <rFont val="Arial"/>
        <family val="2"/>
      </rPr>
      <t xml:space="preserve"> 0,26 ºC</t>
    </r>
  </si>
  <si>
    <t>(19,3 - 20,7) ºC</t>
  </si>
  <si>
    <t>Enero 2022</t>
  </si>
  <si>
    <t>E1 ( Ver observaciones: pasa a utilizarse como ASTM 2)</t>
  </si>
  <si>
    <t>± 0,5 ºC (a 41 ºC)                             ± 1,0 ºC (a 20ºC)</t>
  </si>
  <si>
    <t>Rango de aceptación:                                                            (23,4 - 26,6) ºC</t>
  </si>
  <si>
    <t>0,17 (a 41 ºC)                    0,33 (a 20ºC)</t>
  </si>
  <si>
    <t xml:space="preserve">Rango de aceptación: (22,2 - 25,8) ºC                               </t>
  </si>
  <si>
    <t>Se utiliza como equipo alternativo cuando se envía a calibrar  termometro electrónicoFQ 421 con sonda PAT 21. En 2020 no se  utilizó hasta tanto no se envió a calibrar, el mismo pertenecía a la empresa de mantenimiento, la cual se esperaba por su nuevo contrato. Registrar temperatura sin corregir</t>
  </si>
  <si>
    <t>para 44,5ºC: 0,105 ºC</t>
  </si>
  <si>
    <t>para 44,5ºC: 0,029 ºC</t>
  </si>
  <si>
    <t xml:space="preserve">LATU 1918062/MET </t>
  </si>
  <si>
    <t>julio/2026</t>
  </si>
  <si>
    <t>(0 - 80)°C: 0,20°C                           (80 - 200)°C: 0,24°C</t>
  </si>
  <si>
    <t>LATU 19231612/MET</t>
  </si>
  <si>
    <t>agosto/2022</t>
  </si>
  <si>
    <t>Para 118 ºC: 0,1 ºC               Para 120 ºC: 0,0 ºC                  Para 122 ºC: 0,0 ºC</t>
  </si>
  <si>
    <t>Para 160 ºC: 0,18 ºC                  Para 170 ºC: 0,41 ºC                  Para 180 ºC: 0,64 ºC</t>
  </si>
  <si>
    <t>Para 103 ºC: 0,3 ºC                      Para 105 ºC: 0,3 ºC                 Para 107 ºC: 0,2 ºC</t>
  </si>
  <si>
    <t xml:space="preserve">Para 178 ºC: 0,594 ºC                 Para 180 ºC: 0,64 ºC          Para 182 ºC: 0,686 ºC </t>
  </si>
  <si>
    <t xml:space="preserve">Para 4,5 ºC: 0,801 ºC             Para 5,5 ºC: 0,817 ºC                  Para 6,5 ºC: 0,833 ºC </t>
  </si>
  <si>
    <t xml:space="preserve"> Para 14,5 ºC: 0,96 ºC           Para 15 ºC: 0,97 ºC                  Para 15,5 ºC: 0,97ºC</t>
  </si>
  <si>
    <t>Rango de aceptación: (148,3 - 151,8) ºC</t>
  </si>
  <si>
    <t>Rango de aceptación: (118,1 - 121,8) ºC</t>
  </si>
  <si>
    <t>Rango de aceptación: (160,0 - 179,2) ºC</t>
  </si>
  <si>
    <t>Rango de aceptación: (102,9 - 106,6) ºC</t>
  </si>
  <si>
    <t>Rango de aceptación: (177,6 - 181,1) ºC</t>
  </si>
  <si>
    <t xml:space="preserve">Rango de aceptación: (3,9 - 5,5) ºC </t>
  </si>
  <si>
    <t>Rango de aceptación: (13,7 - 14,3) ºC</t>
  </si>
  <si>
    <t>0,35</t>
  </si>
  <si>
    <t>LATU 1924253/MET</t>
  </si>
  <si>
    <t>ago/2022</t>
  </si>
  <si>
    <t>Para 0ºC: 0,72ºC
Para 6ºC: 0,6ºC</t>
  </si>
  <si>
    <t>Para 2ºC: 0,7 ºC
Para 8ºC: 0,6 ºC</t>
  </si>
  <si>
    <t>Para -20 ºC: 0,6 ºC
Para -10 ºC: 0,8 ºC</t>
  </si>
  <si>
    <t>Para -20 ºC: 0,6 ºC</t>
  </si>
  <si>
    <t xml:space="preserve">Para -20 ºC: 0,6 ºC           Para -25ºC: 0,4 ºC </t>
  </si>
  <si>
    <t>Para 98 ºC: 0,5 ºC                  Para 100 ºC: 0,6 ºC                   Para 102 ºC: 0,6 ºC</t>
  </si>
  <si>
    <t>Para 45 ºC: 0,1 ºC                 Para 50 ºC: 0 ºC                  Para 55 ºC: -0,1 ºC</t>
  </si>
  <si>
    <t>Para 25 ºC: 0,4 ºC                 Para 30 ºC: 0,3 ºC                  Para 35 ºC: 0,2 ºC</t>
  </si>
  <si>
    <t xml:space="preserve">Para 5 ºC: 0,6 ºC                  Para 15 ºC: 0,5 ºC                  </t>
  </si>
  <si>
    <t xml:space="preserve">Para 20 ºC: 0,4 ºC
Para 30 ºC: 0,3 ºC
Para 40 ºC: 0,1 ºC </t>
  </si>
  <si>
    <t>Para 58 ºC: -0,1 ºC                Para 60 ºC: -0,17 ºC                  Para 62 ºC: -0,1 ºC</t>
  </si>
  <si>
    <t xml:space="preserve">Para 20 ºC: 0,4 ºC
Para 30 ºC: 0,3 ºC
Para 40 ºC: 0,1 ºC              Para 50 ºC: 0 ºC
Para 60 ºC: -0,17 ºC
Para 70 ºC: 0 ºC  </t>
  </si>
  <si>
    <t xml:space="preserve">Para 60 ºC: -0,17 ºC
Para 70 ºC: 0 ºC
Para 80 ºC: 0,2 ºC </t>
  </si>
  <si>
    <t>Para 54ºC: -0,1 ºC                  Para 56ºC: -0,1 ºC        Para 58ºC: -0,1 ºC</t>
  </si>
  <si>
    <t>Para 90 ºC: 0,4 ºC
Para 95 ºC: 0,5 ºC</t>
  </si>
  <si>
    <t>Rango de aceptación: (1,7- 7,0) ºC</t>
  </si>
  <si>
    <t>Rango de aceptación : &lt; -20,8 ºC</t>
  </si>
  <si>
    <t>Rango de aceptación : (-25,2 a -20,8) ºC</t>
  </si>
  <si>
    <t>Rango de aceptación: (97,9 - 101,0) ºC</t>
  </si>
  <si>
    <t>Rango de aceptación: (58,5 - 61,7) ºC</t>
  </si>
  <si>
    <t>Rango de aceptación: (45,3 - 54,7) ºC</t>
  </si>
  <si>
    <t>Rango de aceptación : (4,8 - 14,1) ºC</t>
  </si>
  <si>
    <t>Rango de aceptación: (20 - 39,5) ºC</t>
  </si>
  <si>
    <t>Rango de aceptación (A): (50,4 - 69,6) ºC                                           Rango de aceptación (B): (20 - 39,5) ºC</t>
  </si>
  <si>
    <t>Rango de aceptación: (60,6 - 79,4) ºC</t>
  </si>
  <si>
    <t>Rango de aceptación: (54,5 - 57,7) ºC</t>
  </si>
  <si>
    <t>Rango de aceptación: (90 - 94,1) ºC</t>
  </si>
  <si>
    <t>(19 - 20,2)ºC</t>
  </si>
  <si>
    <t>(1,7- 7,0) ºC</t>
  </si>
  <si>
    <t>&lt;-20,8 ºC</t>
  </si>
  <si>
    <t xml:space="preserve"> (-25,2 a -20,8) ºC</t>
  </si>
  <si>
    <t>Fecha de actualización: Agosto/2021</t>
  </si>
  <si>
    <t>(20 - 23,2)ºC</t>
  </si>
  <si>
    <t>Rango de aceptación: (-0,3 - 5,0) ºC</t>
  </si>
  <si>
    <t>Rango de aceptación : (-20,4  a -11) ºC</t>
  </si>
  <si>
    <t xml:space="preserve"> (-0,3 - 5,0) ºc</t>
  </si>
  <si>
    <t>(-20,4  a -11) ºC</t>
  </si>
  <si>
    <t>Control mensual de temperatura de baño de agua de rotavapores IN 188</t>
  </si>
  <si>
    <t xml:space="preserve">Para 103 ºC: 0,3 ºC                Para 104 ºC: 0,3 ºC                    Para 105 ºC: 0,3 ºC      </t>
  </si>
  <si>
    <t xml:space="preserve">Rango de aceptación: (102,9 - 104,5) ºC </t>
  </si>
  <si>
    <t>(Ver observaciones)</t>
  </si>
  <si>
    <t>Rango de aceptación: (25 - 34,4) ºC</t>
  </si>
  <si>
    <t>Para 148 ºC: - 0,096 ºC                   Para 150 ºC:- 0,05ºC                Para 152 ºC: -0,004 ºC</t>
  </si>
  <si>
    <t>U exp (0-50 g) (calibración 08/2021): 0,0004 g</t>
  </si>
  <si>
    <t>0,5</t>
  </si>
  <si>
    <t>Esta pesa pasá de E1 a ASTM2 ya que cumple con las especificaciones para la clase ASTM 2 y cumple con los requerimientos para los ensayos de calibración de balanzas clase I y II. Se continua con el uso previsto.</t>
  </si>
  <si>
    <r>
      <rPr>
        <sz val="12"/>
        <rFont val="Arial"/>
        <family val="2"/>
      </rPr>
      <t xml:space="preserve">U exp sin corrección evaluada para 40 g = 0,00008 g       </t>
    </r>
    <r>
      <rPr>
        <sz val="12"/>
        <color indexed="10"/>
        <rFont val="Arial"/>
        <family val="2"/>
      </rPr>
      <t xml:space="preserve">                                                                   </t>
    </r>
    <r>
      <rPr>
        <sz val="12"/>
        <rFont val="Arial"/>
        <family val="2"/>
      </rPr>
      <t>U exp sin corrección evaluada para 200 g = 0,0005 g</t>
    </r>
  </si>
  <si>
    <t>0,05800 g</t>
  </si>
  <si>
    <t xml:space="preserve"> U exp sin corrección evaluada para 200 g =0,0004 g</t>
  </si>
  <si>
    <t>0,1350g</t>
  </si>
  <si>
    <t>1929489/MET</t>
  </si>
  <si>
    <t>setiembre 2022</t>
  </si>
  <si>
    <r>
      <rPr>
        <sz val="12"/>
        <rFont val="Arial"/>
        <family val="2"/>
      </rPr>
      <t xml:space="preserve">U exp sin corrección evaluada para 500 g= 0,01 g     </t>
    </r>
    <r>
      <rPr>
        <sz val="12"/>
        <color indexed="10"/>
        <rFont val="Arial"/>
        <family val="2"/>
      </rPr>
      <t xml:space="preserve">                                                             </t>
    </r>
    <r>
      <rPr>
        <sz val="12"/>
        <rFont val="Arial"/>
        <family val="2"/>
      </rPr>
      <t>U exp sin corrección evaluada para 2000 g= 0,03 g</t>
    </r>
  </si>
  <si>
    <t>1929480/MET</t>
  </si>
  <si>
    <t>U exp sin corrección evaluada para 500 g = 0,02 g                                                                          U exp sin corrección evaluada para 2000 g= 0,03g</t>
  </si>
  <si>
    <t>1929482/MET</t>
  </si>
  <si>
    <t>11,35 g</t>
  </si>
  <si>
    <t>U exp sin corrección evaluada para 500 g= 0,02 g                                                                  U exp sin corrección evaluada para 2000 g= 0,03 g</t>
  </si>
  <si>
    <t>Set/2021</t>
  </si>
  <si>
    <t>Fecha de actualización: Mayo/2021</t>
  </si>
  <si>
    <t xml:space="preserve">Escala fotométrica: no se cumple el criterio de aceptación definido por el Laboratorio Ambiental debido al valor de la incertidumbre del filtro  de 90%. Los errores de esta escala son aceptables (dentro de la tolerancia de +/- 0,3% establecida por el equipo), por lo que se da por conforme el ensayo. 
</t>
  </si>
  <si>
    <t>No cumple con el criterio de aceptación. Se utiliza como equipo de aplicación limitada,  para secado de material.</t>
  </si>
  <si>
    <r>
      <t xml:space="preserve">REGISTRAR TEMPERATURA </t>
    </r>
    <r>
      <rPr>
        <b/>
        <u val="single"/>
        <sz val="12"/>
        <rFont val="Arial"/>
        <family val="2"/>
      </rPr>
      <t xml:space="preserve">CORREGIDA </t>
    </r>
    <r>
      <rPr>
        <b/>
        <sz val="12"/>
        <rFont val="Arial"/>
        <family val="2"/>
      </rPr>
      <t xml:space="preserve">(CORRECCIÓN: +0,1 ºC). Establecer fecha de verificación intermedia, luego de próxima calibración en enero 2022. </t>
    </r>
  </si>
  <si>
    <t xml:space="preserve">Verificación: 09/2022
Recalibración: 03/2024
</t>
  </si>
  <si>
    <t>Suplemento 1929483/MET</t>
  </si>
  <si>
    <t>Suplemento 1929478/MET</t>
  </si>
  <si>
    <t>1932410/UPT</t>
  </si>
  <si>
    <t>Set/2022</t>
  </si>
  <si>
    <r>
      <rPr>
        <sz val="12"/>
        <rFont val="Calibri"/>
        <family val="2"/>
      </rPr>
      <t>±</t>
    </r>
    <r>
      <rPr>
        <sz val="12"/>
        <rFont val="Arial"/>
        <family val="2"/>
      </rPr>
      <t xml:space="preserve"> 0,18 ºC</t>
    </r>
  </si>
  <si>
    <t>Noviembre 2022</t>
  </si>
  <si>
    <t>LATU 1944067/MET</t>
  </si>
  <si>
    <t>Pesa PAT 27: (199,994-200,006) g
Pesa PAT 09 (a utilizar cuando PAT 27 se envía a calibración): (199,994-200,005) g</t>
  </si>
  <si>
    <t>U exp sin correción evaluada para 500 g =  0,01   g                                                                         U exp sin corrección evaluada para 2000 g = 0,06 g</t>
  </si>
  <si>
    <t>LATU 1944066/MET</t>
  </si>
  <si>
    <t>Noviembre/ 2022</t>
  </si>
  <si>
    <t>Pesa PAT 14: (99,9991 - 100,0001) g
Pesa PAT 26 (a utilizar cuando PAT 14 se envía a calibración): (99,9997 - 100,0005) g</t>
  </si>
  <si>
    <t>Pesa PAT 14: (99,9984 - 100,0008) g
Pesa PAT 26 (a utilizar cuando PAT 14 se envía a calibración): (99,9987 - 100,0014) g</t>
  </si>
  <si>
    <t>LATU 1944068/MET</t>
  </si>
  <si>
    <t>Pesa PAT 28: (499,99 - 500,01) g
Pesa PAT 17 (a utilizar cuando PAT 12 se envía a calibración): (499,98 - 500,02) g</t>
  </si>
  <si>
    <t>LATU 1945786/MET</t>
  </si>
  <si>
    <t>Noviembre/2022</t>
  </si>
  <si>
    <t xml:space="preserve">
Pesa PAT 06 : (19,99986-20,00010) g
Pesa PAT 14:(99,9994-99,9998)g
Pesa PAT 26 (a utilizar cuando se envia a a PAT 14): (99,9999-100,0003) g    
 Pesa PAT 31(a utilizar cuando se envía a calibrar PAT 06): (19,99991-20,00015) g</t>
  </si>
  <si>
    <t xml:space="preserve">
Pesa PAT 06 : (19,9996- 20,0004) g                                        Pesa PAT 31( a utilizar cuando PAT06 se envía a calibración): (19,9996- 20,0004)g</t>
  </si>
  <si>
    <t>noviembre/ 2022</t>
  </si>
  <si>
    <t>LATU 1944062/MET</t>
  </si>
  <si>
    <t xml:space="preserve">Pesa PAT 10: (49,99963 - 49,99989) g
Pesa PAT 07 (a utilizar cuando PAT 10 se envía a calibración):(49,99979 - 50,00008) g 
</t>
  </si>
  <si>
    <t>Suplemento LATU 1944063/MET</t>
  </si>
  <si>
    <t xml:space="preserve">Pesa PAT 14: (99,9993 - 99,9998) g
Pesa PAT 26 (a utilizar cuando PAT 14 se envía a calibración): (99,9999 - 100,0002) g 
</t>
  </si>
  <si>
    <t>1,265g</t>
  </si>
  <si>
    <t>1944325/MET</t>
  </si>
  <si>
    <t>noviembre 2022</t>
  </si>
  <si>
    <t>Fecha de actualización: Noviembre 2021</t>
  </si>
  <si>
    <t>0,05 bar</t>
  </si>
  <si>
    <t>0,012 bar</t>
  </si>
  <si>
    <t>Para 1,1 bar: 0,007 bar
Para 1,5 bar: -0,003 bar</t>
  </si>
  <si>
    <t>S21/73321</t>
  </si>
  <si>
    <t>Registrar lectura corregida
Corrección: +0,007 bar. Único valor que cumple criterio de aceptación es 1,1 bar</t>
  </si>
  <si>
    <t>APHOS 16517664</t>
  </si>
  <si>
    <t xml:space="preserve">Error (media - V nominal)= 0,00 µL  
SD = 0,21 uL
u = 0,40 µL </t>
  </si>
  <si>
    <t>APHOS 16517663</t>
  </si>
  <si>
    <t xml:space="preserve">Error (media - V nominal)= -0,89 µL  
SD = 1,72 uL
u = 2,0 µL </t>
  </si>
  <si>
    <t>Fecha de actualización: 12/2021</t>
  </si>
  <si>
    <t>LATU 1948518/UPT</t>
  </si>
  <si>
    <r>
      <rPr>
        <sz val="12"/>
        <rFont val="Calibri"/>
        <family val="2"/>
      </rPr>
      <t>±</t>
    </r>
    <r>
      <rPr>
        <sz val="12"/>
        <rFont val="Arial"/>
        <family val="2"/>
      </rPr>
      <t xml:space="preserve"> 0,24 ºC</t>
    </r>
  </si>
  <si>
    <r>
      <t xml:space="preserve">Temperatura promedio durante el período de esterilización (en ensayo de calibración):  120,70 ºC. </t>
    </r>
    <r>
      <rPr>
        <sz val="11"/>
        <color indexed="10"/>
        <rFont val="Arial"/>
        <family val="2"/>
      </rPr>
      <t>Tiempo de exposición: 45 minutos.</t>
    </r>
  </si>
  <si>
    <t xml:space="preserve"> La corrección ya se incluye en el rango de aceptación, REGISTRAR TEMPERATURA SIN CORRECCIÓN.  ENSAYO ACREDITADO. También se utiliza como alternativo del PAT 01 cuando se envía a calibrar, en el baño MB 387.</t>
  </si>
  <si>
    <r>
      <t xml:space="preserve">REGISTRAR TEMPERATURA </t>
    </r>
    <r>
      <rPr>
        <b/>
        <u val="single"/>
        <sz val="12"/>
        <rFont val="Arial"/>
        <family val="2"/>
      </rPr>
      <t xml:space="preserve">CORREGIDA </t>
    </r>
    <r>
      <rPr>
        <b/>
        <sz val="12"/>
        <rFont val="Arial"/>
        <family val="2"/>
      </rPr>
      <t>(CORRECCIÓN: -0,2 ºC).  También se utiliza como alternativo del PAT 02  cuando se envía a calibrar, para el equipo MB233.</t>
    </r>
  </si>
  <si>
    <t>LATU 1948516/UPT</t>
  </si>
  <si>
    <r>
      <rPr>
        <sz val="12"/>
        <rFont val="Calibri"/>
        <family val="2"/>
      </rPr>
      <t>±</t>
    </r>
    <r>
      <rPr>
        <sz val="12"/>
        <rFont val="Arial"/>
        <family val="2"/>
      </rPr>
      <t xml:space="preserve"> 0,28 ºC</t>
    </r>
  </si>
  <si>
    <t>(120,3 - 121,7)ºC</t>
  </si>
  <si>
    <t>Temperatura promedio durante el período de esterilización (en ensayo de calibración):  121,39 ºC. Los valores de letalidad registrados fueron 18,39 y 17,83 min.</t>
  </si>
  <si>
    <t>LATU 1959453/MET</t>
  </si>
  <si>
    <t>enero 2022</t>
  </si>
  <si>
    <t>Enero 2027</t>
  </si>
  <si>
    <t>para 44,5ºC: 0,054</t>
  </si>
  <si>
    <t>Para 44,5ºC: 0,004ºC</t>
  </si>
  <si>
    <t>LATU 1960949/MET</t>
  </si>
  <si>
    <t xml:space="preserve">Enero/2025 </t>
  </si>
  <si>
    <t xml:space="preserve">LATU 1960799/MET </t>
  </si>
  <si>
    <t>0,13</t>
  </si>
  <si>
    <t>Para 41 ºC: 0,08ºC           Para 20 °C: 0,06°C</t>
  </si>
  <si>
    <t>Error (a 417,40 nm):  0,60 nm
Error (a 538,68 nm): 0,32 nm
Error (a 642,33): -0,50 nm
Máximo error en todo el rango: 0,95 nm
(1648057/MET Ensayo realizado Dic-2017)</t>
  </si>
  <si>
    <t>1957134/MET</t>
  </si>
  <si>
    <t>¿?</t>
  </si>
  <si>
    <t>±0,76 nm
(1648057/MET Ensayo realizado Dic-2017)</t>
  </si>
  <si>
    <t>Filtro 10: ±0,13%
Filtro 30: ±0,38%
Filtro 90: ±0,75%</t>
  </si>
  <si>
    <t xml:space="preserve">Máximo error en todo el rango
Filtro 10: 0,15%
Filtro 30: -0,14%
Filtro 90: 0,39% </t>
  </si>
  <si>
    <t>No aplica luz dispersa en estos equipos, ya que el rango de longitud de onda del equipo es entre 325-1100 nm y LATU realiza el ensayo entre 240-250nm. 
En el informe realizado en Enero 2022 (Nº 1957134/MET), no se calibró la escala de longitud de onda por no contar con trazabilidad para ancho de banda espectral de 8 nm.</t>
  </si>
  <si>
    <t>1957135/MET</t>
  </si>
  <si>
    <t>±1,1 nm</t>
  </si>
  <si>
    <t>Error (a 425 nm):  -0,4 nm
Error (a 445,9 nm):  -0,9 nm                        Error (a 460,2 nm):  -1,2 nm</t>
  </si>
  <si>
    <t>Si (Ver observaciones)</t>
  </si>
  <si>
    <t>Filtro 10 (a 400 nm): ±0,23%      Filtro 10 (a 465 nm): ±0,23%
Filtro 30 (a 400 nm): ±0,24%  Filtro 30 (a 465 nm): ±0,24%
Filtro 90 (a 400 nm): ±0,27%  Filtro 90 (a 465 nm): ±0,28%</t>
  </si>
  <si>
    <t xml:space="preserve">Filtro 10 (a 400 nm): 0,25%                                                                                Filtro 10 (a 465 nm): 0,22%
Filtro 30 (a 400 nm): 0,33%                                                                                Filtro 30 (a 465 nm): 0,29%
Filtro 90 (a 400 nm): 0,35%                                                                                Filtro 90 (a 465 nm): 0,24% </t>
  </si>
  <si>
    <r>
      <t xml:space="preserve">Escala fotométrica: no se cumple el criterio de aceptación definido por el Laboratorio Ambiental para los filtros de 30 y 90 debido al valor de la incertidumbre. Los errores de esta escala son aceptables (dentro de la tolerancia de +/- 0,5% establecida por el equipo), por lo que se da por conforme el ensayo. El ensayo de exactitud de longitud de onda no se cumple únicamente para 460 nm.
</t>
    </r>
    <r>
      <rPr>
        <sz val="10"/>
        <color indexed="10"/>
        <rFont val="Arial"/>
        <family val="2"/>
      </rPr>
      <t xml:space="preserve">Enero/2021 uso en rango visible, no se utiliza en UV.           </t>
    </r>
    <r>
      <rPr>
        <sz val="10"/>
        <rFont val="Arial"/>
        <family val="2"/>
      </rPr>
      <t xml:space="preserve">
</t>
    </r>
    <r>
      <rPr>
        <sz val="10"/>
        <color indexed="10"/>
        <rFont val="Arial"/>
        <family val="2"/>
      </rPr>
      <t>Febrero/2021 No fue posible realizar el ensayo de luz dispersa (lámpara UV quemada).</t>
    </r>
  </si>
  <si>
    <t>Error (media - V nominal)= 2,82 µL  
SD =1,20µL
u = 2,0 uL</t>
  </si>
  <si>
    <t>APHOS 16517878</t>
  </si>
  <si>
    <t>1957138/UPT</t>
  </si>
  <si>
    <t>febrero/2022</t>
  </si>
  <si>
    <t>febrero/2023</t>
  </si>
  <si>
    <t>±0,21 ºC</t>
  </si>
  <si>
    <t>-</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</si>
</sst>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quot;\ #,##0_);\(&quot;$U&quot;\ #,##0\)"/>
    <numFmt numFmtId="173" formatCode="&quot;$U&quot;\ #,##0_);[Red]\(&quot;$U&quot;\ #,##0\)"/>
    <numFmt numFmtId="174" formatCode="&quot;$U&quot;\ #,##0.00_);\(&quot;$U&quot;\ #,##0.00\)"/>
    <numFmt numFmtId="175" formatCode="&quot;$U&quot;\ #,##0.00_);[Red]\(&quot;$U&quot;\ #,##0.00\)"/>
    <numFmt numFmtId="176" formatCode="_(&quot;$U&quot;\ * #,##0_);_(&quot;$U&quot;\ * \(#,##0\);_(&quot;$U&quot;\ * &quot;-&quot;_);_(@_)"/>
    <numFmt numFmtId="177" formatCode="_(* #,##0_);_(* \(#,##0\);_(* &quot;-&quot;_);_(@_)"/>
    <numFmt numFmtId="178" formatCode="_(&quot;$U&quot;\ * #,##0.00_);_(&quot;$U&quot;\ * \(#,##0.00\);_(&quot;$U&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00000"/>
    <numFmt numFmtId="191" formatCode="0.0000"/>
    <numFmt numFmtId="192" formatCode="0.000"/>
    <numFmt numFmtId="193" formatCode="0.000000"/>
    <numFmt numFmtId="194" formatCode="0.0"/>
    <numFmt numFmtId="195" formatCode="d\-m\-yyyy;@"/>
    <numFmt numFmtId="196" formatCode="0.0%"/>
    <numFmt numFmtId="197" formatCode="[$-C0A]dddd\,\ dd&quot; de &quot;mmmm&quot; de &quot;yyyy"/>
    <numFmt numFmtId="198" formatCode="0.0000000"/>
    <numFmt numFmtId="199" formatCode="0.00000000"/>
    <numFmt numFmtId="200" formatCode="0.000%"/>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0.0000000000"/>
    <numFmt numFmtId="206" formatCode="0.00000000000"/>
    <numFmt numFmtId="207" formatCode="0.000000000"/>
  </numFmts>
  <fonts count="100">
    <font>
      <sz val="10"/>
      <name val="Arial"/>
      <family val="0"/>
    </font>
    <font>
      <sz val="8"/>
      <name val="Arial"/>
      <family val="2"/>
    </font>
    <font>
      <b/>
      <sz val="10"/>
      <name val="Arial"/>
      <family val="2"/>
    </font>
    <font>
      <b/>
      <sz val="14"/>
      <name val="Arial"/>
      <family val="2"/>
    </font>
    <font>
      <b/>
      <sz val="10"/>
      <color indexed="9"/>
      <name val="Arial"/>
      <family val="2"/>
    </font>
    <font>
      <sz val="12"/>
      <name val="Arial"/>
      <family val="2"/>
    </font>
    <font>
      <u val="single"/>
      <sz val="10"/>
      <color indexed="12"/>
      <name val="Arial"/>
      <family val="2"/>
    </font>
    <font>
      <u val="single"/>
      <sz val="10"/>
      <color indexed="61"/>
      <name val="Arial"/>
      <family val="2"/>
    </font>
    <font>
      <sz val="10"/>
      <color indexed="10"/>
      <name val="Arial"/>
      <family val="2"/>
    </font>
    <font>
      <sz val="8"/>
      <color indexed="10"/>
      <name val="Arial"/>
      <family val="2"/>
    </font>
    <font>
      <sz val="12"/>
      <color indexed="10"/>
      <name val="Arial"/>
      <family val="2"/>
    </font>
    <font>
      <b/>
      <sz val="12"/>
      <name val="Arial"/>
      <family val="2"/>
    </font>
    <font>
      <sz val="12"/>
      <color indexed="8"/>
      <name val="Arial"/>
      <family val="2"/>
    </font>
    <font>
      <sz val="9"/>
      <name val="Tahoma"/>
      <family val="2"/>
    </font>
    <font>
      <b/>
      <sz val="9"/>
      <name val="Tahoma"/>
      <family val="2"/>
    </font>
    <font>
      <b/>
      <sz val="10"/>
      <name val="Tahoma"/>
      <family val="2"/>
    </font>
    <font>
      <sz val="10"/>
      <name val="Tahoma"/>
      <family val="2"/>
    </font>
    <font>
      <b/>
      <sz val="16"/>
      <name val="Arial"/>
      <family val="2"/>
    </font>
    <font>
      <sz val="11"/>
      <name val="Arial"/>
      <family val="2"/>
    </font>
    <font>
      <sz val="12"/>
      <name val="Calibri"/>
      <family val="2"/>
    </font>
    <font>
      <vertAlign val="subscript"/>
      <sz val="12"/>
      <name val="Arial"/>
      <family val="2"/>
    </font>
    <font>
      <b/>
      <sz val="24"/>
      <name val="Arial"/>
      <family val="2"/>
    </font>
    <font>
      <sz val="12"/>
      <color indexed="9"/>
      <name val="Arial"/>
      <family val="2"/>
    </font>
    <font>
      <b/>
      <sz val="11"/>
      <color indexed="9"/>
      <name val="Arial"/>
      <family val="2"/>
    </font>
    <font>
      <b/>
      <sz val="12"/>
      <color indexed="9"/>
      <name val="Arial"/>
      <family val="2"/>
    </font>
    <font>
      <b/>
      <u val="single"/>
      <sz val="12"/>
      <name val="Arial"/>
      <family val="2"/>
    </font>
    <font>
      <sz val="12"/>
      <color indexed="19"/>
      <name val="Arial"/>
      <family val="2"/>
    </font>
    <font>
      <b/>
      <sz val="12"/>
      <color indexed="8"/>
      <name val="Arial"/>
      <family val="2"/>
    </font>
    <font>
      <sz val="14"/>
      <name val="Arial"/>
      <family val="2"/>
    </font>
    <font>
      <sz val="14"/>
      <name val="Calibri"/>
      <family val="2"/>
    </font>
    <font>
      <b/>
      <sz val="18"/>
      <name val="Arial"/>
      <family val="2"/>
    </font>
    <font>
      <sz val="16"/>
      <name val="Arial"/>
      <family val="2"/>
    </font>
    <font>
      <u val="single"/>
      <sz val="12"/>
      <name val="Arial"/>
      <family val="2"/>
    </font>
    <font>
      <sz val="10"/>
      <name val="Calibri"/>
      <family val="2"/>
    </font>
    <font>
      <sz val="9"/>
      <name val="Arial"/>
      <family val="2"/>
    </font>
    <font>
      <b/>
      <vertAlign val="subscript"/>
      <sz val="10"/>
      <name val="Arial"/>
      <family val="2"/>
    </font>
    <font>
      <b/>
      <vertAlign val="superscript"/>
      <sz val="10"/>
      <color indexed="9"/>
      <name val="Arial"/>
      <family val="2"/>
    </font>
    <font>
      <b/>
      <u val="single"/>
      <sz val="10"/>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4"/>
      <color indexed="10"/>
      <name val="Arial"/>
      <family val="2"/>
    </font>
    <font>
      <b/>
      <sz val="12"/>
      <name val="Calibri"/>
      <family val="2"/>
    </font>
    <font>
      <sz val="10"/>
      <color indexed="9"/>
      <name val="Arial"/>
      <family val="2"/>
    </font>
    <font>
      <sz val="16"/>
      <color indexed="63"/>
      <name val="Arial"/>
      <family val="2"/>
    </font>
    <font>
      <b/>
      <sz val="12"/>
      <color indexed="8"/>
      <name val="Calibri"/>
      <family val="2"/>
    </font>
    <font>
      <sz val="12"/>
      <color indexed="8"/>
      <name val="Calibri"/>
      <family val="2"/>
    </font>
    <font>
      <sz val="10"/>
      <color indexed="8"/>
      <name val="Arial"/>
      <family val="2"/>
    </font>
    <font>
      <sz val="11"/>
      <color indexed="8"/>
      <name val="Arial"/>
      <family val="2"/>
    </font>
    <font>
      <b/>
      <sz val="14"/>
      <name val="Calibri"/>
      <family val="2"/>
    </font>
    <font>
      <sz val="16"/>
      <name val="Calibri"/>
      <family val="2"/>
    </font>
    <font>
      <b/>
      <sz val="1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8"/>
      <color rgb="FFFF0000"/>
      <name val="Arial"/>
      <family val="2"/>
    </font>
    <font>
      <sz val="12"/>
      <color rgb="FFFF0000"/>
      <name val="Arial"/>
      <family val="2"/>
    </font>
    <font>
      <sz val="14"/>
      <color rgb="FFFF0000"/>
      <name val="Arial"/>
      <family val="2"/>
    </font>
    <font>
      <b/>
      <sz val="10"/>
      <color theme="0"/>
      <name val="Arial"/>
      <family val="2"/>
    </font>
    <font>
      <sz val="11"/>
      <color rgb="FFFF0000"/>
      <name val="Arial"/>
      <family val="2"/>
    </font>
    <font>
      <sz val="12"/>
      <color theme="1"/>
      <name val="Arial"/>
      <family val="2"/>
    </font>
    <font>
      <b/>
      <sz val="11"/>
      <color theme="0"/>
      <name val="Arial"/>
      <family val="2"/>
    </font>
    <font>
      <sz val="10"/>
      <color theme="0"/>
      <name val="Arial"/>
      <family val="2"/>
    </font>
    <font>
      <sz val="16"/>
      <color rgb="FF595959"/>
      <name val="Arial"/>
      <family val="2"/>
    </font>
    <font>
      <b/>
      <sz val="12"/>
      <color theme="1"/>
      <name val="Calibri"/>
      <family val="2"/>
    </font>
    <font>
      <sz val="12"/>
      <color theme="1"/>
      <name val="Calibri"/>
      <family val="2"/>
    </font>
    <font>
      <sz val="10"/>
      <color theme="1"/>
      <name val="Arial"/>
      <family val="2"/>
    </font>
    <font>
      <sz val="11"/>
      <color theme="1"/>
      <name val="Arial"/>
      <family val="2"/>
    </font>
    <font>
      <sz val="12"/>
      <color theme="5" tint="-0.24997000396251678"/>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2"/>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6" tint="-0.24997000396251678"/>
        <bgColor indexed="64"/>
      </patternFill>
    </fill>
    <fill>
      <patternFill patternType="solid">
        <fgColor rgb="FFCCFF33"/>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medium"/>
      <bottom style="medium"/>
    </border>
    <border>
      <left style="thin"/>
      <right style="thin"/>
      <top>
        <color indexed="63"/>
      </top>
      <bottom style="thin"/>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thin"/>
    </border>
    <border>
      <left style="medium"/>
      <right>
        <color indexed="63"/>
      </right>
      <top style="thin"/>
      <bottom style="medium"/>
    </border>
    <border>
      <left style="medium"/>
      <right style="thin"/>
      <top style="medium"/>
      <bottom style="medium"/>
    </border>
    <border>
      <left style="thin"/>
      <right style="thin"/>
      <top style="medium"/>
      <bottom style="thin"/>
    </border>
    <border>
      <left style="thin"/>
      <right style="thin"/>
      <top style="thin"/>
      <bottom>
        <color indexed="63"/>
      </bottom>
    </border>
    <border>
      <left style="medium"/>
      <right style="thin"/>
      <top>
        <color indexed="63"/>
      </top>
      <bottom style="thin"/>
    </border>
    <border>
      <left style="thin"/>
      <right style="thin"/>
      <top>
        <color indexed="63"/>
      </top>
      <bottom>
        <color indexed="63"/>
      </bottom>
    </border>
    <border>
      <left style="medium"/>
      <right style="thin"/>
      <top style="medium"/>
      <bottom style="thin"/>
    </border>
    <border>
      <left style="medium"/>
      <right style="thin"/>
      <top style="thin"/>
      <bottom>
        <color indexed="63"/>
      </botto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style="medium"/>
      <right>
        <color indexed="63"/>
      </right>
      <top>
        <color indexed="63"/>
      </top>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thin"/>
    </border>
    <border>
      <left style="thin"/>
      <right>
        <color indexed="63"/>
      </right>
      <top style="thin"/>
      <bottom style="medium"/>
    </border>
    <border>
      <left style="thin"/>
      <right>
        <color indexed="63"/>
      </right>
      <top style="medium"/>
      <bottom style="thin"/>
    </border>
    <border>
      <left style="thin"/>
      <right>
        <color indexed="63"/>
      </right>
      <top>
        <color indexed="63"/>
      </top>
      <bottom>
        <color indexed="63"/>
      </bottom>
    </border>
    <border>
      <left style="thin"/>
      <right style="thin"/>
      <top style="medium"/>
      <bottom>
        <color indexed="63"/>
      </bottom>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
      <left style="thin"/>
      <right style="medium"/>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style="medium"/>
      <right>
        <color indexed="63"/>
      </right>
      <top style="thin"/>
      <bottom style="thin"/>
    </border>
    <border>
      <left style="medium"/>
      <right>
        <color indexed="63"/>
      </right>
      <top style="thin"/>
      <bottom>
        <color indexed="63"/>
      </bottom>
    </border>
    <border>
      <left style="thin"/>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medium"/>
      <bottom style="medium"/>
    </border>
    <border>
      <left style="medium"/>
      <right>
        <color indexed="63"/>
      </right>
      <top style="medium"/>
      <bottom style="thin"/>
    </border>
    <border>
      <left style="medium"/>
      <right style="medium"/>
      <top>
        <color indexed="63"/>
      </top>
      <bottom style="medium"/>
    </border>
    <border>
      <left style="medium"/>
      <right style="thin"/>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thin"/>
      <bottom style="medium"/>
    </border>
    <border>
      <left>
        <color indexed="63"/>
      </left>
      <right style="medium"/>
      <top>
        <color indexed="63"/>
      </top>
      <bottom style="medium"/>
    </border>
    <border>
      <left style="medium"/>
      <right>
        <color indexed="63"/>
      </right>
      <top style="medium"/>
      <bottom style="medium"/>
    </border>
    <border>
      <left style="thin"/>
      <right style="medium"/>
      <top>
        <color indexed="63"/>
      </top>
      <bottom style="medium"/>
    </border>
    <border>
      <left style="medium"/>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4" applyNumberFormat="0" applyFill="0" applyAlignment="0" applyProtection="0"/>
    <xf numFmtId="0" fontId="74"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5"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6" fillId="30" borderId="0" applyNumberFormat="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4" fillId="0" borderId="8" applyNumberFormat="0" applyFill="0" applyAlignment="0" applyProtection="0"/>
    <xf numFmtId="0" fontId="83" fillId="0" borderId="9" applyNumberFormat="0" applyFill="0" applyAlignment="0" applyProtection="0"/>
  </cellStyleXfs>
  <cellXfs count="957">
    <xf numFmtId="0" fontId="0" fillId="0" borderId="0" xfId="0" applyAlignment="1">
      <alignment/>
    </xf>
    <xf numFmtId="0" fontId="0" fillId="0" borderId="0" xfId="54" applyFont="1" applyBorder="1" applyAlignment="1">
      <alignment vertical="center"/>
      <protection/>
    </xf>
    <xf numFmtId="0" fontId="0" fillId="0" borderId="0" xfId="54" applyFont="1" applyAlignment="1">
      <alignment vertical="center"/>
      <protection/>
    </xf>
    <xf numFmtId="0" fontId="2" fillId="0" borderId="0" xfId="54" applyFont="1" applyAlignment="1">
      <alignment horizontal="center" vertical="center"/>
      <protection/>
    </xf>
    <xf numFmtId="0" fontId="3" fillId="0" borderId="0" xfId="54" applyFont="1" applyAlignment="1">
      <alignment horizontal="center" vertical="center"/>
      <protection/>
    </xf>
    <xf numFmtId="0" fontId="1" fillId="0" borderId="0" xfId="54" applyFont="1" applyFill="1" applyBorder="1" applyAlignment="1">
      <alignment vertical="center"/>
      <protection/>
    </xf>
    <xf numFmtId="0" fontId="1" fillId="0" borderId="0" xfId="54" applyFont="1" applyFill="1" applyBorder="1" applyAlignment="1">
      <alignment vertical="center"/>
      <protection/>
    </xf>
    <xf numFmtId="0" fontId="1" fillId="0" borderId="0" xfId="54" applyFont="1" applyFill="1" applyAlignment="1">
      <alignment vertical="center"/>
      <protection/>
    </xf>
    <xf numFmtId="0" fontId="0" fillId="0" borderId="0" xfId="54" applyFont="1" applyFill="1" applyBorder="1" applyAlignment="1">
      <alignment vertical="center"/>
      <protection/>
    </xf>
    <xf numFmtId="0" fontId="0" fillId="0" borderId="0" xfId="54" applyFont="1" applyFill="1" applyBorder="1" applyAlignment="1">
      <alignment horizontal="center" vertical="center"/>
      <protection/>
    </xf>
    <xf numFmtId="0" fontId="0" fillId="0" borderId="0" xfId="54" applyFont="1" applyFill="1" applyBorder="1" applyAlignment="1">
      <alignment horizontal="left" vertical="center"/>
      <protection/>
    </xf>
    <xf numFmtId="0" fontId="0" fillId="0" borderId="0" xfId="54" applyFont="1" applyFill="1" applyBorder="1" applyAlignment="1">
      <alignment vertical="center" wrapText="1"/>
      <protection/>
    </xf>
    <xf numFmtId="0" fontId="9" fillId="0" borderId="0" xfId="54" applyFont="1" applyFill="1" applyBorder="1" applyAlignment="1">
      <alignment vertical="center"/>
      <protection/>
    </xf>
    <xf numFmtId="0" fontId="9" fillId="0" borderId="0" xfId="54" applyFont="1" applyFill="1" applyAlignment="1">
      <alignment vertical="center"/>
      <protection/>
    </xf>
    <xf numFmtId="0" fontId="5" fillId="0" borderId="10" xfId="54" applyFont="1" applyFill="1" applyBorder="1" applyAlignment="1">
      <alignment horizontal="center" vertical="center" wrapText="1"/>
      <protection/>
    </xf>
    <xf numFmtId="49" fontId="5" fillId="0" borderId="10" xfId="54" applyNumberFormat="1" applyFont="1" applyFill="1" applyBorder="1" applyAlignment="1">
      <alignment horizontal="center" vertical="center" wrapText="1"/>
      <protection/>
    </xf>
    <xf numFmtId="14" fontId="5" fillId="0" borderId="10" xfId="54" applyNumberFormat="1" applyFont="1" applyFill="1" applyBorder="1" applyAlignment="1">
      <alignment horizontal="center" vertical="center" wrapText="1"/>
      <protection/>
    </xf>
    <xf numFmtId="0" fontId="5" fillId="0" borderId="10" xfId="55" applyFont="1" applyFill="1" applyBorder="1" applyAlignment="1">
      <alignment horizontal="center" vertical="center" wrapText="1"/>
      <protection/>
    </xf>
    <xf numFmtId="49" fontId="5" fillId="0" borderId="10" xfId="55" applyNumberFormat="1" applyFont="1" applyFill="1" applyBorder="1" applyAlignment="1">
      <alignment horizontal="center" vertical="center" wrapText="1"/>
      <protection/>
    </xf>
    <xf numFmtId="0" fontId="1" fillId="0" borderId="0" xfId="54" applyFont="1" applyFill="1" applyAlignment="1">
      <alignment vertical="center"/>
      <protection/>
    </xf>
    <xf numFmtId="0" fontId="5" fillId="0" borderId="11" xfId="54" applyFont="1" applyFill="1" applyBorder="1" applyAlignment="1">
      <alignment horizontal="center" vertical="center" wrapText="1"/>
      <protection/>
    </xf>
    <xf numFmtId="0" fontId="3" fillId="0" borderId="0" xfId="54" applyFont="1" applyAlignment="1">
      <alignment vertical="center"/>
      <protection/>
    </xf>
    <xf numFmtId="0" fontId="2" fillId="0" borderId="0" xfId="54" applyFont="1" applyAlignment="1">
      <alignment vertical="center"/>
      <protection/>
    </xf>
    <xf numFmtId="11" fontId="0" fillId="0" borderId="0" xfId="54" applyNumberFormat="1" applyFont="1" applyFill="1" applyBorder="1" applyAlignment="1">
      <alignment vertical="center"/>
      <protection/>
    </xf>
    <xf numFmtId="14" fontId="5" fillId="0" borderId="10" xfId="0" applyNumberFormat="1" applyFont="1" applyFill="1" applyBorder="1" applyAlignment="1">
      <alignment horizontal="center" vertical="center" wrapText="1"/>
    </xf>
    <xf numFmtId="190" fontId="0" fillId="0" borderId="0" xfId="54" applyNumberFormat="1" applyFont="1" applyFill="1" applyBorder="1" applyAlignment="1">
      <alignment vertical="center"/>
      <protection/>
    </xf>
    <xf numFmtId="0" fontId="0" fillId="33" borderId="0" xfId="54" applyFont="1" applyFill="1" applyBorder="1" applyAlignment="1">
      <alignment vertical="center"/>
      <protection/>
    </xf>
    <xf numFmtId="0" fontId="8" fillId="0" borderId="0" xfId="54" applyFont="1" applyFill="1" applyBorder="1" applyAlignment="1">
      <alignment horizontal="left" vertical="center"/>
      <protection/>
    </xf>
    <xf numFmtId="0" fontId="0" fillId="0" borderId="0" xfId="54" applyFont="1" applyFill="1" applyAlignment="1">
      <alignment vertical="center"/>
      <protection/>
    </xf>
    <xf numFmtId="0" fontId="5" fillId="0" borderId="0" xfId="54" applyFont="1" applyFill="1" applyBorder="1" applyAlignment="1">
      <alignment vertical="center"/>
      <protection/>
    </xf>
    <xf numFmtId="0" fontId="5" fillId="0" borderId="0" xfId="54" applyFont="1" applyFill="1" applyBorder="1" applyAlignment="1">
      <alignment horizontal="left" vertical="center"/>
      <protection/>
    </xf>
    <xf numFmtId="0" fontId="11" fillId="33" borderId="12" xfId="0" applyFont="1" applyFill="1" applyBorder="1" applyAlignment="1" applyProtection="1">
      <alignment horizontal="left" vertical="center" wrapText="1"/>
      <protection locked="0"/>
    </xf>
    <xf numFmtId="192" fontId="0" fillId="0" borderId="0" xfId="54" applyNumberFormat="1" applyFont="1" applyFill="1" applyBorder="1" applyAlignment="1">
      <alignment horizontal="center" vertical="center"/>
      <protection/>
    </xf>
    <xf numFmtId="0" fontId="5" fillId="33" borderId="12" xfId="0" applyFont="1" applyFill="1" applyBorder="1" applyAlignment="1" applyProtection="1">
      <alignment horizontal="center" vertical="center" wrapText="1"/>
      <protection locked="0"/>
    </xf>
    <xf numFmtId="11" fontId="0" fillId="0" borderId="0" xfId="54" applyNumberFormat="1" applyFont="1" applyBorder="1" applyAlignment="1">
      <alignment vertical="center"/>
      <protection/>
    </xf>
    <xf numFmtId="11" fontId="0" fillId="0" borderId="0" xfId="54" applyNumberFormat="1" applyFont="1" applyFill="1" applyBorder="1" applyAlignment="1">
      <alignment horizontal="center" vertical="center"/>
      <protection/>
    </xf>
    <xf numFmtId="0" fontId="5" fillId="0" borderId="13" xfId="54" applyFont="1" applyFill="1" applyBorder="1" applyAlignment="1">
      <alignment horizontal="center" vertical="center" wrapText="1"/>
      <protection/>
    </xf>
    <xf numFmtId="2" fontId="5" fillId="0" borderId="10" xfId="55" applyNumberFormat="1" applyFont="1" applyFill="1" applyBorder="1" applyAlignment="1">
      <alignment horizontal="center" vertical="center" wrapText="1"/>
      <protection/>
    </xf>
    <xf numFmtId="192" fontId="5" fillId="0" borderId="10" xfId="55" applyNumberFormat="1" applyFont="1" applyFill="1" applyBorder="1" applyAlignment="1">
      <alignment horizontal="center" vertical="center" wrapText="1"/>
      <protection/>
    </xf>
    <xf numFmtId="2" fontId="0" fillId="0" borderId="0" xfId="0" applyNumberFormat="1" applyAlignment="1">
      <alignment/>
    </xf>
    <xf numFmtId="2" fontId="5" fillId="0" borderId="10" xfId="54" applyNumberFormat="1" applyFont="1" applyFill="1" applyBorder="1" applyAlignment="1">
      <alignment horizontal="center" vertical="center" wrapText="1"/>
      <protection/>
    </xf>
    <xf numFmtId="2" fontId="5" fillId="0" borderId="10" xfId="0" applyNumberFormat="1" applyFont="1" applyFill="1" applyBorder="1" applyAlignment="1">
      <alignment horizontal="center" vertical="center" wrapText="1"/>
    </xf>
    <xf numFmtId="190" fontId="5" fillId="0" borderId="10" xfId="55" applyNumberFormat="1" applyFont="1" applyFill="1" applyBorder="1" applyAlignment="1">
      <alignment horizontal="center" vertical="center" wrapText="1"/>
      <protection/>
    </xf>
    <xf numFmtId="2" fontId="11" fillId="0" borderId="10" xfId="55" applyNumberFormat="1" applyFont="1" applyFill="1" applyBorder="1" applyAlignment="1">
      <alignment horizontal="center" vertical="center" wrapText="1"/>
      <protection/>
    </xf>
    <xf numFmtId="193" fontId="5" fillId="0" borderId="10" xfId="55" applyNumberFormat="1" applyFont="1" applyFill="1" applyBorder="1" applyAlignment="1">
      <alignment horizontal="center" vertical="center" wrapText="1"/>
      <protection/>
    </xf>
    <xf numFmtId="0" fontId="4" fillId="34" borderId="12" xfId="54" applyFont="1" applyFill="1" applyBorder="1" applyAlignment="1">
      <alignment horizontal="center" vertical="center" wrapText="1"/>
      <protection/>
    </xf>
    <xf numFmtId="0" fontId="4" fillId="34" borderId="14" xfId="54" applyFont="1" applyFill="1" applyBorder="1" applyAlignment="1">
      <alignment horizontal="center" vertical="center" wrapText="1"/>
      <protection/>
    </xf>
    <xf numFmtId="0" fontId="5" fillId="0" borderId="15" xfId="54" applyFont="1" applyFill="1" applyBorder="1" applyAlignment="1">
      <alignment horizontal="center" vertical="center" wrapText="1"/>
      <protection/>
    </xf>
    <xf numFmtId="0" fontId="5" fillId="0" borderId="16" xfId="54" applyFont="1" applyFill="1" applyBorder="1" applyAlignment="1">
      <alignment horizontal="center" vertical="center" wrapText="1"/>
      <protection/>
    </xf>
    <xf numFmtId="49" fontId="5" fillId="0" borderId="16" xfId="55" applyNumberFormat="1" applyFont="1" applyFill="1" applyBorder="1" applyAlignment="1">
      <alignment horizontal="center" vertical="center" wrapText="1"/>
      <protection/>
    </xf>
    <xf numFmtId="2" fontId="5" fillId="0" borderId="16" xfId="55" applyNumberFormat="1" applyFont="1" applyFill="1" applyBorder="1" applyAlignment="1">
      <alignment horizontal="center" vertical="center" wrapText="1"/>
      <protection/>
    </xf>
    <xf numFmtId="2" fontId="11" fillId="0" borderId="16" xfId="55" applyNumberFormat="1" applyFont="1" applyFill="1" applyBorder="1" applyAlignment="1">
      <alignment horizontal="center" vertical="center" wrapText="1"/>
      <protection/>
    </xf>
    <xf numFmtId="0" fontId="0" fillId="0" borderId="0" xfId="0" applyFill="1" applyAlignment="1">
      <alignment/>
    </xf>
    <xf numFmtId="191" fontId="5" fillId="0" borderId="10" xfId="55" applyNumberFormat="1" applyFont="1" applyFill="1" applyBorder="1" applyAlignment="1">
      <alignment horizontal="center" vertical="center" wrapText="1"/>
      <protection/>
    </xf>
    <xf numFmtId="192" fontId="5" fillId="0" borderId="13" xfId="0" applyNumberFormat="1" applyFont="1" applyFill="1" applyBorder="1" applyAlignment="1">
      <alignment horizontal="center" vertical="center" wrapText="1"/>
    </xf>
    <xf numFmtId="191" fontId="0" fillId="0" borderId="0" xfId="54" applyNumberFormat="1" applyFont="1" applyFill="1" applyBorder="1" applyAlignment="1">
      <alignment horizontal="center" vertical="center"/>
      <protection/>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195" fontId="5" fillId="0" borderId="0"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0" fontId="5" fillId="0" borderId="0" xfId="54" applyFont="1" applyFill="1" applyBorder="1" applyAlignment="1">
      <alignment horizontal="center" vertical="center" wrapText="1"/>
      <protection/>
    </xf>
    <xf numFmtId="49" fontId="0" fillId="0" borderId="0" xfId="54" applyNumberFormat="1" applyFont="1" applyBorder="1" applyAlignment="1">
      <alignment vertical="center"/>
      <protection/>
    </xf>
    <xf numFmtId="0" fontId="84" fillId="0" borderId="17" xfId="0" applyFont="1" applyFill="1" applyBorder="1" applyAlignment="1">
      <alignment horizontal="center" vertical="center" wrapText="1"/>
    </xf>
    <xf numFmtId="0" fontId="9" fillId="35" borderId="0" xfId="54" applyFont="1" applyFill="1" applyAlignment="1">
      <alignment horizontal="center" vertical="center"/>
      <protection/>
    </xf>
    <xf numFmtId="0" fontId="9" fillId="35" borderId="0" xfId="54" applyFont="1" applyFill="1" applyBorder="1" applyAlignment="1">
      <alignment horizontal="center" vertical="center"/>
      <protection/>
    </xf>
    <xf numFmtId="0" fontId="85" fillId="0" borderId="0" xfId="54" applyFont="1" applyFill="1" applyBorder="1" applyAlignment="1">
      <alignment vertical="center"/>
      <protection/>
    </xf>
    <xf numFmtId="0" fontId="84" fillId="0" borderId="0" xfId="54" applyFont="1" applyAlignment="1">
      <alignment vertical="center"/>
      <protection/>
    </xf>
    <xf numFmtId="0" fontId="84" fillId="0" borderId="0" xfId="54" applyFont="1" applyFill="1" applyBorder="1" applyAlignment="1">
      <alignment horizontal="center" vertical="center"/>
      <protection/>
    </xf>
    <xf numFmtId="14" fontId="5" fillId="0" borderId="0" xfId="54" applyNumberFormat="1" applyFont="1" applyFill="1" applyBorder="1" applyAlignment="1">
      <alignment vertical="center" wrapText="1"/>
      <protection/>
    </xf>
    <xf numFmtId="0" fontId="18" fillId="0" borderId="0" xfId="54" applyFont="1" applyFill="1" applyBorder="1" applyAlignment="1">
      <alignment vertical="center"/>
      <protection/>
    </xf>
    <xf numFmtId="17" fontId="0" fillId="0" borderId="0" xfId="0" applyNumberFormat="1" applyAlignment="1">
      <alignment/>
    </xf>
    <xf numFmtId="0" fontId="5" fillId="33" borderId="10" xfId="0" applyFont="1" applyFill="1" applyBorder="1" applyAlignment="1" applyProtection="1">
      <alignment horizontal="center" vertical="center" wrapText="1"/>
      <protection locked="0"/>
    </xf>
    <xf numFmtId="0" fontId="5" fillId="33" borderId="16" xfId="0" applyFont="1" applyFill="1" applyBorder="1" applyAlignment="1" applyProtection="1">
      <alignment horizontal="center" vertical="center" wrapText="1"/>
      <protection locked="0"/>
    </xf>
    <xf numFmtId="0" fontId="84" fillId="33" borderId="0" xfId="54" applyFont="1" applyFill="1" applyBorder="1" applyAlignment="1">
      <alignment vertical="center"/>
      <protection/>
    </xf>
    <xf numFmtId="0" fontId="84" fillId="0" borderId="0" xfId="54" applyFont="1" applyFill="1" applyBorder="1" applyAlignment="1">
      <alignment vertical="center"/>
      <protection/>
    </xf>
    <xf numFmtId="0" fontId="86" fillId="33" borderId="18" xfId="0" applyFont="1" applyFill="1" applyBorder="1" applyAlignment="1" applyProtection="1">
      <alignment horizontal="center" vertical="center" wrapText="1"/>
      <protection locked="0"/>
    </xf>
    <xf numFmtId="0" fontId="84" fillId="0" borderId="0" xfId="54" applyFont="1" applyFill="1" applyBorder="1" applyAlignment="1">
      <alignment horizontal="left" vertical="center"/>
      <protection/>
    </xf>
    <xf numFmtId="0" fontId="5" fillId="33" borderId="19" xfId="0" applyFont="1" applyFill="1" applyBorder="1" applyAlignment="1" applyProtection="1">
      <alignment horizontal="center" vertical="center" wrapText="1"/>
      <protection locked="0"/>
    </xf>
    <xf numFmtId="195" fontId="5" fillId="33" borderId="12" xfId="0" applyNumberFormat="1" applyFont="1" applyFill="1" applyBorder="1" applyAlignment="1" applyProtection="1">
      <alignment horizontal="center" vertical="center" wrapText="1"/>
      <protection locked="0"/>
    </xf>
    <xf numFmtId="49" fontId="5" fillId="33" borderId="12" xfId="0" applyNumberFormat="1" applyFont="1" applyFill="1" applyBorder="1" applyAlignment="1" applyProtection="1">
      <alignment horizontal="center" vertical="center" wrapText="1"/>
      <protection locked="0"/>
    </xf>
    <xf numFmtId="0" fontId="5" fillId="33" borderId="18" xfId="0" applyFont="1" applyFill="1" applyBorder="1" applyAlignment="1" applyProtection="1">
      <alignment horizontal="center" vertical="center" wrapText="1"/>
      <protection locked="0"/>
    </xf>
    <xf numFmtId="0" fontId="11" fillId="33" borderId="20" xfId="0" applyFont="1" applyFill="1" applyBorder="1" applyAlignment="1" applyProtection="1">
      <alignment horizontal="left" vertical="center" wrapText="1"/>
      <protection locked="0"/>
    </xf>
    <xf numFmtId="0" fontId="5" fillId="33" borderId="20" xfId="0" applyFont="1" applyFill="1" applyBorder="1" applyAlignment="1" applyProtection="1">
      <alignment horizontal="center" vertical="center" wrapText="1"/>
      <protection locked="0"/>
    </xf>
    <xf numFmtId="0" fontId="11" fillId="33" borderId="16" xfId="0" applyFont="1" applyFill="1" applyBorder="1" applyAlignment="1" applyProtection="1">
      <alignment horizontal="left" vertical="center" wrapText="1"/>
      <protection locked="0"/>
    </xf>
    <xf numFmtId="0" fontId="0" fillId="33" borderId="20" xfId="0" applyFont="1" applyFill="1" applyBorder="1" applyAlignment="1" applyProtection="1">
      <alignment horizontal="center" vertical="center" wrapText="1"/>
      <protection locked="0"/>
    </xf>
    <xf numFmtId="0" fontId="0" fillId="0" borderId="0" xfId="0" applyFont="1" applyAlignment="1">
      <alignment/>
    </xf>
    <xf numFmtId="0" fontId="0" fillId="0" borderId="10" xfId="0" applyFont="1" applyBorder="1" applyAlignment="1">
      <alignment horizontal="left" vertical="center" wrapText="1"/>
    </xf>
    <xf numFmtId="0" fontId="0" fillId="33" borderId="21" xfId="0" applyFont="1" applyFill="1" applyBorder="1" applyAlignment="1" applyProtection="1">
      <alignment horizontal="center" vertical="center" wrapText="1"/>
      <protection locked="0"/>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0" fontId="5" fillId="33" borderId="21" xfId="0" applyFont="1" applyFill="1" applyBorder="1" applyAlignment="1" applyProtection="1">
      <alignment horizontal="center" vertical="center" wrapText="1"/>
      <protection locked="0"/>
    </xf>
    <xf numFmtId="0" fontId="0" fillId="0" borderId="20" xfId="33" applyFont="1" applyFill="1" applyBorder="1" applyAlignment="1">
      <alignment horizontal="center" vertical="center"/>
    </xf>
    <xf numFmtId="195" fontId="0" fillId="0" borderId="20" xfId="33" applyNumberFormat="1" applyFont="1" applyFill="1" applyBorder="1" applyAlignment="1">
      <alignment horizontal="center" vertical="center"/>
    </xf>
    <xf numFmtId="195" fontId="0" fillId="0" borderId="21" xfId="0" applyNumberFormat="1" applyFont="1" applyBorder="1" applyAlignment="1">
      <alignment horizontal="center" vertical="center"/>
    </xf>
    <xf numFmtId="0" fontId="4" fillId="34" borderId="22" xfId="54" applyFont="1" applyFill="1" applyBorder="1" applyAlignment="1">
      <alignment horizontal="center" vertical="center" wrapText="1"/>
      <protection/>
    </xf>
    <xf numFmtId="14" fontId="5" fillId="33" borderId="12" xfId="0" applyNumberFormat="1" applyFont="1" applyFill="1" applyBorder="1" applyAlignment="1" applyProtection="1">
      <alignment horizontal="center" vertical="center" wrapText="1"/>
      <protection locked="0"/>
    </xf>
    <xf numFmtId="195" fontId="5" fillId="33" borderId="12" xfId="54" applyNumberFormat="1" applyFont="1" applyFill="1" applyBorder="1" applyAlignment="1">
      <alignment horizontal="center" vertical="center"/>
      <protection/>
    </xf>
    <xf numFmtId="14" fontId="0" fillId="0" borderId="0" xfId="0" applyNumberFormat="1" applyAlignment="1">
      <alignment/>
    </xf>
    <xf numFmtId="0" fontId="5" fillId="33" borderId="10" xfId="54" applyFont="1" applyFill="1" applyBorder="1" applyAlignment="1">
      <alignment horizontal="center" vertical="center" wrapText="1"/>
      <protection/>
    </xf>
    <xf numFmtId="0" fontId="5" fillId="0" borderId="0" xfId="0" applyFont="1" applyFill="1" applyAlignment="1">
      <alignment/>
    </xf>
    <xf numFmtId="0" fontId="18" fillId="0" borderId="0" xfId="0" applyFont="1" applyFill="1" applyAlignment="1">
      <alignment/>
    </xf>
    <xf numFmtId="0" fontId="0" fillId="0" borderId="0" xfId="0" applyFont="1" applyFill="1" applyAlignment="1">
      <alignment/>
    </xf>
    <xf numFmtId="0" fontId="0" fillId="35" borderId="0" xfId="0" applyFill="1" applyAlignment="1">
      <alignment/>
    </xf>
    <xf numFmtId="0" fontId="5" fillId="0" borderId="0" xfId="0" applyFont="1" applyAlignment="1">
      <alignment/>
    </xf>
    <xf numFmtId="0" fontId="11" fillId="0" borderId="0" xfId="54" applyFont="1" applyAlignment="1">
      <alignment horizontal="left" vertical="center"/>
      <protection/>
    </xf>
    <xf numFmtId="0" fontId="22" fillId="34" borderId="19" xfId="54" applyFont="1" applyFill="1" applyBorder="1" applyAlignment="1">
      <alignment horizontal="center" vertical="center" wrapText="1"/>
      <protection/>
    </xf>
    <xf numFmtId="0" fontId="22" fillId="34" borderId="12" xfId="54" applyFont="1" applyFill="1" applyBorder="1" applyAlignment="1">
      <alignment horizontal="center" vertical="center" wrapText="1"/>
      <protection/>
    </xf>
    <xf numFmtId="0" fontId="22" fillId="34" borderId="12" xfId="54" applyNumberFormat="1" applyFont="1" applyFill="1" applyBorder="1" applyAlignment="1">
      <alignment horizontal="center" vertical="center" wrapText="1"/>
      <protection/>
    </xf>
    <xf numFmtId="0" fontId="24" fillId="34" borderId="12" xfId="54" applyNumberFormat="1" applyFont="1" applyFill="1" applyBorder="1" applyAlignment="1">
      <alignment horizontal="center" vertical="center" wrapText="1"/>
      <protection/>
    </xf>
    <xf numFmtId="0" fontId="24" fillId="34" borderId="12" xfId="54" applyFont="1" applyFill="1" applyBorder="1" applyAlignment="1">
      <alignment horizontal="center" vertical="center" wrapText="1"/>
      <protection/>
    </xf>
    <xf numFmtId="0" fontId="22" fillId="34" borderId="14" xfId="54" applyFont="1" applyFill="1" applyBorder="1" applyAlignment="1">
      <alignment horizontal="center" vertical="center" wrapText="1"/>
      <protection/>
    </xf>
    <xf numFmtId="0" fontId="25" fillId="0" borderId="0" xfId="54" applyFont="1" applyFill="1" applyBorder="1" applyAlignment="1">
      <alignment horizontal="left" vertical="center" wrapText="1"/>
      <protection/>
    </xf>
    <xf numFmtId="0" fontId="24" fillId="34" borderId="23" xfId="54" applyFont="1" applyFill="1" applyBorder="1" applyAlignment="1">
      <alignment horizontal="center" vertical="center" wrapText="1"/>
      <protection/>
    </xf>
    <xf numFmtId="0" fontId="24" fillId="34" borderId="23" xfId="54" applyNumberFormat="1" applyFont="1" applyFill="1" applyBorder="1" applyAlignment="1">
      <alignment horizontal="center" vertical="center" wrapText="1"/>
      <protection/>
    </xf>
    <xf numFmtId="194" fontId="0" fillId="0" borderId="0" xfId="54" applyNumberFormat="1" applyFont="1" applyAlignment="1">
      <alignment vertical="center"/>
      <protection/>
    </xf>
    <xf numFmtId="0" fontId="0" fillId="36" borderId="0" xfId="54" applyFont="1" applyFill="1" applyBorder="1" applyAlignment="1">
      <alignment vertical="center"/>
      <protection/>
    </xf>
    <xf numFmtId="194" fontId="18" fillId="0" borderId="0" xfId="54" applyNumberFormat="1" applyFont="1" applyFill="1" applyBorder="1" applyAlignment="1">
      <alignment vertical="center"/>
      <protection/>
    </xf>
    <xf numFmtId="0" fontId="9" fillId="0" borderId="0" xfId="54" applyFont="1" applyFill="1" applyBorder="1" applyAlignment="1">
      <alignment horizontal="center" vertical="center"/>
      <protection/>
    </xf>
    <xf numFmtId="0" fontId="0" fillId="36" borderId="0" xfId="54" applyFont="1" applyFill="1" applyAlignment="1">
      <alignment vertical="center"/>
      <protection/>
    </xf>
    <xf numFmtId="49" fontId="0" fillId="36" borderId="0" xfId="54" applyNumberFormat="1" applyFont="1" applyFill="1" applyBorder="1" applyAlignment="1">
      <alignment vertical="center"/>
      <protection/>
    </xf>
    <xf numFmtId="0" fontId="3" fillId="36" borderId="0" xfId="54" applyFont="1" applyFill="1" applyAlignment="1">
      <alignment horizontal="center" vertical="center"/>
      <protection/>
    </xf>
    <xf numFmtId="49" fontId="5" fillId="0" borderId="21" xfId="54" applyNumberFormat="1" applyFont="1" applyFill="1" applyBorder="1" applyAlignment="1">
      <alignment horizontal="center" vertical="center" wrapText="1"/>
      <protection/>
    </xf>
    <xf numFmtId="49" fontId="5" fillId="0" borderId="13" xfId="54" applyNumberFormat="1" applyFont="1" applyFill="1" applyBorder="1" applyAlignment="1">
      <alignment horizontal="center" vertical="center" wrapText="1"/>
      <protection/>
    </xf>
    <xf numFmtId="0" fontId="28" fillId="0" borderId="0" xfId="54" applyFont="1" applyFill="1" applyBorder="1" applyAlignment="1">
      <alignment horizontal="left" vertical="center"/>
      <protection/>
    </xf>
    <xf numFmtId="0" fontId="87" fillId="0" borderId="0" xfId="54" applyFont="1" applyFill="1" applyBorder="1" applyAlignment="1">
      <alignment horizontal="left" vertical="center"/>
      <protection/>
    </xf>
    <xf numFmtId="2" fontId="11" fillId="0" borderId="0" xfId="0" applyNumberFormat="1" applyFont="1" applyAlignment="1">
      <alignment/>
    </xf>
    <xf numFmtId="0" fontId="11" fillId="0" borderId="0" xfId="54" applyFont="1" applyAlignment="1">
      <alignment vertical="center"/>
      <protection/>
    </xf>
    <xf numFmtId="0" fontId="11" fillId="0" borderId="0" xfId="54" applyFont="1" applyFill="1" applyBorder="1" applyAlignment="1">
      <alignment vertical="center"/>
      <protection/>
    </xf>
    <xf numFmtId="49" fontId="0" fillId="0" borderId="0" xfId="54" applyNumberFormat="1" applyFont="1" applyFill="1" applyBorder="1" applyAlignment="1">
      <alignment vertical="center"/>
      <protection/>
    </xf>
    <xf numFmtId="0" fontId="3" fillId="0" borderId="0" xfId="54" applyFont="1" applyFill="1" applyAlignment="1">
      <alignment vertical="center"/>
      <protection/>
    </xf>
    <xf numFmtId="0" fontId="3" fillId="0" borderId="0" xfId="54" applyFont="1" applyFill="1" applyAlignment="1">
      <alignment horizontal="center" vertical="center"/>
      <protection/>
    </xf>
    <xf numFmtId="49" fontId="5" fillId="0" borderId="0" xfId="54" applyNumberFormat="1" applyFont="1" applyFill="1" applyBorder="1" applyAlignment="1">
      <alignment horizontal="center" vertical="center"/>
      <protection/>
    </xf>
    <xf numFmtId="49" fontId="5" fillId="0" borderId="0" xfId="54" applyNumberFormat="1" applyFont="1" applyFill="1" applyBorder="1" applyAlignment="1">
      <alignment vertical="center"/>
      <protection/>
    </xf>
    <xf numFmtId="49" fontId="5" fillId="0" borderId="10" xfId="54" applyNumberFormat="1" applyFont="1" applyFill="1" applyBorder="1" applyAlignment="1">
      <alignment horizontal="center" vertical="center"/>
      <protection/>
    </xf>
    <xf numFmtId="49" fontId="5" fillId="0" borderId="13" xfId="54" applyNumberFormat="1" applyFont="1" applyFill="1" applyBorder="1" applyAlignment="1">
      <alignment horizontal="center" vertical="center"/>
      <protection/>
    </xf>
    <xf numFmtId="49" fontId="5" fillId="0" borderId="20" xfId="54" applyNumberFormat="1" applyFont="1" applyFill="1" applyBorder="1" applyAlignment="1">
      <alignment horizontal="center" vertical="center"/>
      <protection/>
    </xf>
    <xf numFmtId="49" fontId="5" fillId="0" borderId="20" xfId="54" applyNumberFormat="1" applyFont="1" applyFill="1" applyBorder="1" applyAlignment="1">
      <alignment horizontal="center" vertical="center" wrapText="1"/>
      <protection/>
    </xf>
    <xf numFmtId="49" fontId="5" fillId="0" borderId="16" xfId="54" applyNumberFormat="1" applyFont="1" applyFill="1" applyBorder="1" applyAlignment="1">
      <alignment horizontal="center" vertical="center" wrapText="1"/>
      <protection/>
    </xf>
    <xf numFmtId="0" fontId="0" fillId="0" borderId="0" xfId="54" applyFont="1" applyFill="1" applyBorder="1" applyAlignment="1">
      <alignment horizontal="right" vertical="center"/>
      <protection/>
    </xf>
    <xf numFmtId="0" fontId="0" fillId="0" borderId="0" xfId="54" applyNumberFormat="1" applyFont="1" applyFill="1" applyBorder="1" applyAlignment="1">
      <alignment horizontal="right" vertical="center"/>
      <protection/>
    </xf>
    <xf numFmtId="0" fontId="85" fillId="0" borderId="0" xfId="54" applyFont="1" applyFill="1" applyAlignment="1">
      <alignment vertical="center"/>
      <protection/>
    </xf>
    <xf numFmtId="49" fontId="11" fillId="0" borderId="24" xfId="54" applyNumberFormat="1" applyFont="1" applyFill="1" applyBorder="1" applyAlignment="1">
      <alignment horizontal="center" vertical="center" wrapText="1"/>
      <protection/>
    </xf>
    <xf numFmtId="49" fontId="11" fillId="0" borderId="11" xfId="54" applyNumberFormat="1" applyFont="1" applyFill="1" applyBorder="1" applyAlignment="1">
      <alignment horizontal="center" vertical="center" wrapText="1"/>
      <protection/>
    </xf>
    <xf numFmtId="49" fontId="11" fillId="0" borderId="15" xfId="54" applyNumberFormat="1" applyFont="1" applyFill="1" applyBorder="1" applyAlignment="1">
      <alignment horizontal="center" vertical="center" wrapText="1"/>
      <protection/>
    </xf>
    <xf numFmtId="49" fontId="11" fillId="0" borderId="22" xfId="54" applyNumberFormat="1" applyFont="1" applyFill="1" applyBorder="1" applyAlignment="1">
      <alignment horizontal="center" vertical="center" wrapText="1"/>
      <protection/>
    </xf>
    <xf numFmtId="49" fontId="11" fillId="0" borderId="25" xfId="54" applyNumberFormat="1" applyFont="1" applyFill="1" applyBorder="1" applyAlignment="1">
      <alignment horizontal="center" vertical="center" wrapText="1"/>
      <protection/>
    </xf>
    <xf numFmtId="0" fontId="86" fillId="0" borderId="0" xfId="54" applyFont="1" applyFill="1" applyAlignment="1">
      <alignment vertical="center"/>
      <protection/>
    </xf>
    <xf numFmtId="0" fontId="11" fillId="0" borderId="0" xfId="54" applyFont="1" applyFill="1" applyBorder="1" applyAlignment="1">
      <alignment horizontal="left" vertical="center"/>
      <protection/>
    </xf>
    <xf numFmtId="0" fontId="11" fillId="0" borderId="19" xfId="54" applyFont="1" applyFill="1" applyBorder="1" applyAlignment="1">
      <alignment horizontal="center" vertical="center"/>
      <protection/>
    </xf>
    <xf numFmtId="0" fontId="5" fillId="0" borderId="12" xfId="54" applyFont="1" applyFill="1" applyBorder="1" applyAlignment="1">
      <alignment horizontal="center" vertical="center" wrapText="1"/>
      <protection/>
    </xf>
    <xf numFmtId="0" fontId="5" fillId="0" borderId="12" xfId="54" applyFont="1" applyFill="1" applyBorder="1" applyAlignment="1">
      <alignment horizontal="center" vertical="center"/>
      <protection/>
    </xf>
    <xf numFmtId="49" fontId="5" fillId="0" borderId="12" xfId="54" applyNumberFormat="1" applyFont="1" applyFill="1" applyBorder="1" applyAlignment="1">
      <alignment horizontal="center" vertical="center" wrapText="1"/>
      <protection/>
    </xf>
    <xf numFmtId="49" fontId="5" fillId="0" borderId="12" xfId="55" applyNumberFormat="1" applyFont="1" applyFill="1" applyBorder="1" applyAlignment="1">
      <alignment horizontal="center" vertical="center" wrapText="1"/>
      <protection/>
    </xf>
    <xf numFmtId="14" fontId="5" fillId="0" borderId="12" xfId="54" applyNumberFormat="1" applyFont="1" applyFill="1" applyBorder="1" applyAlignment="1">
      <alignment horizontal="center" vertical="center" wrapText="1"/>
      <protection/>
    </xf>
    <xf numFmtId="49" fontId="11" fillId="0" borderId="12" xfId="55" applyNumberFormat="1" applyFont="1" applyFill="1" applyBorder="1" applyAlignment="1">
      <alignment horizontal="left" vertical="center" wrapText="1"/>
      <protection/>
    </xf>
    <xf numFmtId="0" fontId="5" fillId="36" borderId="12" xfId="54" applyFont="1" applyFill="1" applyBorder="1" applyAlignment="1">
      <alignment horizontal="center" vertical="center" wrapText="1"/>
      <protection/>
    </xf>
    <xf numFmtId="0" fontId="11" fillId="35" borderId="12" xfId="54" applyFont="1" applyFill="1" applyBorder="1" applyAlignment="1">
      <alignment horizontal="center" vertical="center" wrapText="1"/>
      <protection/>
    </xf>
    <xf numFmtId="2" fontId="5" fillId="0" borderId="12" xfId="54" applyNumberFormat="1" applyFont="1" applyFill="1" applyBorder="1" applyAlignment="1">
      <alignment horizontal="center" vertical="center" wrapText="1"/>
      <protection/>
    </xf>
    <xf numFmtId="2" fontId="5" fillId="36" borderId="12" xfId="54" applyNumberFormat="1" applyFont="1" applyFill="1" applyBorder="1" applyAlignment="1">
      <alignment horizontal="center" vertical="center" wrapText="1"/>
      <protection/>
    </xf>
    <xf numFmtId="0" fontId="11" fillId="0" borderId="12" xfId="54" applyFont="1" applyFill="1" applyBorder="1" applyAlignment="1">
      <alignment horizontal="center" vertical="center" wrapText="1"/>
      <protection/>
    </xf>
    <xf numFmtId="14" fontId="11" fillId="16" borderId="14"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4" fillId="34" borderId="12" xfId="54" applyNumberFormat="1" applyFont="1" applyFill="1" applyBorder="1" applyAlignment="1">
      <alignment horizontal="center" vertical="center" wrapText="1"/>
      <protection/>
    </xf>
    <xf numFmtId="0" fontId="4" fillId="34" borderId="26" xfId="54" applyFont="1" applyFill="1" applyBorder="1" applyAlignment="1">
      <alignment horizontal="center" vertical="center" wrapText="1"/>
      <protection/>
    </xf>
    <xf numFmtId="0" fontId="88" fillId="34" borderId="14" xfId="54" applyFont="1" applyFill="1" applyBorder="1" applyAlignment="1">
      <alignment horizontal="center" vertical="center" wrapText="1"/>
      <protection/>
    </xf>
    <xf numFmtId="0" fontId="4" fillId="34" borderId="27" xfId="54" applyFont="1" applyFill="1" applyBorder="1" applyAlignment="1">
      <alignment horizontal="center" vertical="center" wrapText="1"/>
      <protection/>
    </xf>
    <xf numFmtId="0" fontId="76" fillId="36" borderId="26" xfId="48" applyFill="1" applyBorder="1" applyAlignment="1">
      <alignment horizontal="center" vertical="center" wrapText="1"/>
    </xf>
    <xf numFmtId="0" fontId="23" fillId="34" borderId="28" xfId="54" applyFont="1" applyFill="1" applyBorder="1" applyAlignment="1">
      <alignment horizontal="center" vertical="center" wrapText="1"/>
      <protection/>
    </xf>
    <xf numFmtId="0" fontId="4" fillId="34" borderId="29" xfId="54" applyFont="1" applyFill="1" applyBorder="1" applyAlignment="1">
      <alignment horizontal="center" vertical="center" wrapText="1"/>
      <protection/>
    </xf>
    <xf numFmtId="49" fontId="5" fillId="36" borderId="12" xfId="54" applyNumberFormat="1" applyFont="1" applyFill="1" applyBorder="1" applyAlignment="1">
      <alignment horizontal="center" vertical="center" wrapText="1"/>
      <protection/>
    </xf>
    <xf numFmtId="14" fontId="5" fillId="36" borderId="12" xfId="54" applyNumberFormat="1" applyFont="1" applyFill="1" applyBorder="1" applyAlignment="1">
      <alignment horizontal="center" vertical="center" wrapText="1"/>
      <protection/>
    </xf>
    <xf numFmtId="14" fontId="5" fillId="0" borderId="12" xfId="54" applyNumberFormat="1" applyFont="1" applyFill="1" applyBorder="1" applyAlignment="1">
      <alignment horizontal="center" vertical="center"/>
      <protection/>
    </xf>
    <xf numFmtId="49" fontId="5" fillId="0" borderId="12" xfId="54" applyNumberFormat="1" applyFont="1" applyFill="1" applyBorder="1" applyAlignment="1">
      <alignment horizontal="center" vertical="center"/>
      <protection/>
    </xf>
    <xf numFmtId="49" fontId="11" fillId="0" borderId="12" xfId="54" applyNumberFormat="1" applyFont="1" applyFill="1" applyBorder="1" applyAlignment="1">
      <alignment horizontal="left" vertical="center" wrapText="1"/>
      <protection/>
    </xf>
    <xf numFmtId="194" fontId="5" fillId="0" borderId="12" xfId="54" applyNumberFormat="1" applyFont="1" applyFill="1" applyBorder="1" applyAlignment="1">
      <alignment horizontal="center" vertical="center" wrapText="1"/>
      <protection/>
    </xf>
    <xf numFmtId="0" fontId="11" fillId="0" borderId="19" xfId="54" applyFont="1" applyFill="1" applyBorder="1" applyAlignment="1">
      <alignment horizontal="center" vertical="center" wrapText="1"/>
      <protection/>
    </xf>
    <xf numFmtId="14" fontId="11" fillId="0" borderId="12" xfId="54" applyNumberFormat="1" applyFont="1" applyFill="1" applyBorder="1" applyAlignment="1">
      <alignment horizontal="left" vertical="center" wrapText="1"/>
      <protection/>
    </xf>
    <xf numFmtId="49" fontId="5" fillId="0" borderId="10" xfId="0" applyNumberFormat="1"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14" fontId="5" fillId="0" borderId="10" xfId="0" applyNumberFormat="1" applyFont="1" applyFill="1" applyBorder="1" applyAlignment="1" applyProtection="1">
      <alignment horizontal="center" vertical="center" wrapText="1"/>
      <protection locked="0"/>
    </xf>
    <xf numFmtId="0" fontId="5" fillId="0" borderId="17" xfId="54" applyFont="1" applyFill="1" applyBorder="1" applyAlignment="1">
      <alignment horizontal="center" vertical="center" wrapText="1"/>
      <protection/>
    </xf>
    <xf numFmtId="0" fontId="0" fillId="0" borderId="25" xfId="0" applyFont="1" applyBorder="1" applyAlignment="1">
      <alignment horizontal="center" vertical="center"/>
    </xf>
    <xf numFmtId="0" fontId="5" fillId="35" borderId="0" xfId="54" applyFont="1" applyFill="1" applyBorder="1" applyAlignment="1">
      <alignment horizontal="left" vertical="center" wrapText="1"/>
      <protection/>
    </xf>
    <xf numFmtId="49" fontId="5" fillId="0" borderId="14" xfId="54" applyNumberFormat="1" applyFont="1" applyFill="1" applyBorder="1" applyAlignment="1">
      <alignment horizontal="center" vertical="center" wrapText="1"/>
      <protection/>
    </xf>
    <xf numFmtId="0" fontId="87" fillId="0" borderId="0" xfId="0" applyFont="1" applyAlignment="1">
      <alignment/>
    </xf>
    <xf numFmtId="0" fontId="0" fillId="0" borderId="0" xfId="54" applyNumberFormat="1" applyFont="1" applyFill="1" applyBorder="1" applyAlignment="1">
      <alignment vertical="center" wrapText="1"/>
      <protection/>
    </xf>
    <xf numFmtId="49" fontId="9" fillId="35" borderId="23" xfId="54" applyNumberFormat="1" applyFont="1" applyFill="1" applyBorder="1" applyAlignment="1">
      <alignment horizontal="center" vertical="center"/>
      <protection/>
    </xf>
    <xf numFmtId="0" fontId="17" fillId="0" borderId="0" xfId="54" applyFont="1" applyAlignment="1">
      <alignment horizontal="center" vertical="center"/>
      <protection/>
    </xf>
    <xf numFmtId="0" fontId="84" fillId="0" borderId="0" xfId="54" applyFont="1" applyFill="1" applyBorder="1" applyAlignment="1">
      <alignment vertical="center" wrapText="1"/>
      <protection/>
    </xf>
    <xf numFmtId="0" fontId="86" fillId="0" borderId="10"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33" borderId="27" xfId="0" applyFont="1" applyFill="1" applyBorder="1" applyAlignment="1" applyProtection="1">
      <alignment horizontal="left" vertical="center" wrapText="1"/>
      <protection locked="0"/>
    </xf>
    <xf numFmtId="0" fontId="11" fillId="33" borderId="20" xfId="0" applyFont="1" applyFill="1" applyBorder="1" applyAlignment="1" applyProtection="1">
      <alignment horizontal="center" vertical="center" wrapText="1"/>
      <protection locked="0"/>
    </xf>
    <xf numFmtId="0" fontId="11" fillId="33" borderId="16" xfId="0" applyFont="1" applyFill="1" applyBorder="1" applyAlignment="1" applyProtection="1">
      <alignment horizontal="center" vertical="center" wrapText="1"/>
      <protection locked="0"/>
    </xf>
    <xf numFmtId="0" fontId="11" fillId="33" borderId="12" xfId="0" applyFont="1" applyFill="1" applyBorder="1" applyAlignment="1" applyProtection="1">
      <alignment horizontal="center" vertical="center" wrapText="1"/>
      <protection locked="0"/>
    </xf>
    <xf numFmtId="17" fontId="84" fillId="0" borderId="0" xfId="54" applyNumberFormat="1" applyFont="1" applyFill="1" applyAlignment="1">
      <alignment vertical="center"/>
      <protection/>
    </xf>
    <xf numFmtId="194" fontId="89" fillId="0" borderId="0" xfId="54" applyNumberFormat="1" applyFont="1" applyFill="1" applyBorder="1" applyAlignment="1">
      <alignment vertical="center"/>
      <protection/>
    </xf>
    <xf numFmtId="194" fontId="85" fillId="0" borderId="0" xfId="54" applyNumberFormat="1" applyFont="1" applyFill="1" applyBorder="1" applyAlignment="1">
      <alignment vertical="center"/>
      <protection/>
    </xf>
    <xf numFmtId="0" fontId="90" fillId="0" borderId="30" xfId="0" applyFont="1" applyFill="1" applyBorder="1" applyAlignment="1" applyProtection="1">
      <alignment horizontal="center" vertical="center" wrapText="1"/>
      <protection locked="0"/>
    </xf>
    <xf numFmtId="49" fontId="90" fillId="0" borderId="10" xfId="0" applyNumberFormat="1" applyFont="1" applyFill="1" applyBorder="1" applyAlignment="1" applyProtection="1">
      <alignment horizontal="center" vertical="center" wrapText="1"/>
      <protection locked="0"/>
    </xf>
    <xf numFmtId="0" fontId="90" fillId="0" borderId="10" xfId="0" applyFont="1" applyFill="1" applyBorder="1" applyAlignment="1" applyProtection="1">
      <alignment horizontal="center" vertical="center" wrapText="1"/>
      <protection locked="0"/>
    </xf>
    <xf numFmtId="0" fontId="5" fillId="33" borderId="27" xfId="54" applyFont="1" applyFill="1" applyBorder="1" applyAlignment="1">
      <alignment horizontal="left" vertical="center" wrapText="1"/>
      <protection/>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33" borderId="10" xfId="0" applyFont="1" applyFill="1" applyBorder="1" applyAlignment="1" applyProtection="1">
      <alignment horizontal="center" vertical="center" wrapText="1"/>
      <protection locked="0"/>
    </xf>
    <xf numFmtId="14" fontId="5" fillId="35" borderId="23" xfId="54" applyNumberFormat="1" applyFont="1" applyFill="1" applyBorder="1" applyAlignment="1">
      <alignment horizontal="center" vertical="center" wrapText="1"/>
      <protection/>
    </xf>
    <xf numFmtId="14" fontId="5" fillId="0" borderId="23" xfId="54" applyNumberFormat="1" applyFont="1" applyFill="1" applyBorder="1" applyAlignment="1">
      <alignment horizontal="center" vertical="center" wrapText="1"/>
      <protection/>
    </xf>
    <xf numFmtId="0" fontId="5" fillId="35" borderId="23" xfId="54" applyFont="1" applyFill="1" applyBorder="1" applyAlignment="1">
      <alignment horizontal="center" vertical="center" wrapText="1"/>
      <protection/>
    </xf>
    <xf numFmtId="49" fontId="12" fillId="0" borderId="23" xfId="54" applyNumberFormat="1" applyFont="1" applyFill="1" applyBorder="1" applyAlignment="1">
      <alignment horizontal="center" vertical="center" wrapText="1"/>
      <protection/>
    </xf>
    <xf numFmtId="14" fontId="79" fillId="0" borderId="23" xfId="48" applyNumberFormat="1" applyFont="1" applyFill="1" applyBorder="1" applyAlignment="1">
      <alignment horizontal="center" vertical="center" wrapText="1"/>
    </xf>
    <xf numFmtId="14" fontId="10" fillId="35" borderId="23" xfId="54" applyNumberFormat="1" applyFont="1" applyFill="1" applyBorder="1" applyAlignment="1">
      <alignment horizontal="center" vertical="center" wrapText="1"/>
      <protection/>
    </xf>
    <xf numFmtId="2" fontId="5" fillId="35" borderId="23" xfId="54" applyNumberFormat="1" applyFont="1" applyFill="1" applyBorder="1" applyAlignment="1">
      <alignment horizontal="center" vertical="center" wrapText="1"/>
      <protection/>
    </xf>
    <xf numFmtId="2" fontId="5" fillId="36" borderId="23" xfId="54" applyNumberFormat="1" applyFont="1" applyFill="1" applyBorder="1" applyAlignment="1">
      <alignment horizontal="center" vertical="center" wrapText="1"/>
      <protection/>
    </xf>
    <xf numFmtId="191" fontId="0" fillId="0" borderId="24" xfId="54" applyNumberFormat="1" applyFont="1" applyFill="1" applyBorder="1" applyAlignment="1">
      <alignment horizontal="center" vertical="center"/>
      <protection/>
    </xf>
    <xf numFmtId="190" fontId="0" fillId="0" borderId="15" xfId="54" applyNumberFormat="1" applyFont="1" applyFill="1" applyBorder="1" applyAlignment="1">
      <alignment horizontal="center" vertical="center"/>
      <protection/>
    </xf>
    <xf numFmtId="191" fontId="0" fillId="0" borderId="19" xfId="54" applyNumberFormat="1" applyFont="1" applyFill="1" applyBorder="1" applyAlignment="1">
      <alignment horizontal="center" vertical="center"/>
      <protection/>
    </xf>
    <xf numFmtId="2" fontId="0" fillId="0" borderId="15" xfId="54" applyNumberFormat="1" applyFont="1" applyFill="1" applyBorder="1" applyAlignment="1">
      <alignment horizontal="center" vertical="center"/>
      <protection/>
    </xf>
    <xf numFmtId="2" fontId="0" fillId="0" borderId="19" xfId="54" applyNumberFormat="1" applyFont="1" applyFill="1" applyBorder="1" applyAlignment="1">
      <alignment horizontal="center" vertical="center"/>
      <protection/>
    </xf>
    <xf numFmtId="0" fontId="5" fillId="33" borderId="12" xfId="0" applyFont="1" applyFill="1" applyBorder="1" applyAlignment="1" applyProtection="1">
      <alignment horizontal="left" vertical="center" wrapText="1"/>
      <protection locked="0"/>
    </xf>
    <xf numFmtId="0" fontId="5" fillId="33" borderId="14" xfId="54" applyFont="1" applyFill="1" applyBorder="1" applyAlignment="1">
      <alignment horizontal="left" vertical="center" wrapText="1"/>
      <protection/>
    </xf>
    <xf numFmtId="0" fontId="86" fillId="33" borderId="31" xfId="0" applyFont="1" applyFill="1" applyBorder="1" applyAlignment="1" applyProtection="1">
      <alignment horizontal="center" vertical="center" wrapText="1"/>
      <protection locked="0"/>
    </xf>
    <xf numFmtId="49" fontId="57" fillId="0" borderId="0" xfId="54" applyNumberFormat="1" applyFont="1" applyFill="1" applyBorder="1" applyAlignment="1">
      <alignment horizontal="center" vertical="center" wrapText="1"/>
      <protection/>
    </xf>
    <xf numFmtId="0" fontId="57" fillId="37" borderId="32" xfId="0" applyFont="1" applyFill="1" applyBorder="1" applyAlignment="1">
      <alignment horizontal="center" vertical="center"/>
    </xf>
    <xf numFmtId="0" fontId="57" fillId="37" borderId="33" xfId="0" applyFont="1" applyFill="1" applyBorder="1" applyAlignment="1">
      <alignment horizontal="center" vertical="center"/>
    </xf>
    <xf numFmtId="0" fontId="57" fillId="37" borderId="33" xfId="0" applyFont="1" applyFill="1" applyBorder="1" applyAlignment="1">
      <alignment horizontal="center" vertical="center" wrapText="1"/>
    </xf>
    <xf numFmtId="2" fontId="5" fillId="0" borderId="0" xfId="0" applyNumberFormat="1" applyFont="1" applyFill="1" applyBorder="1" applyAlignment="1" applyProtection="1">
      <alignment horizontal="center" vertical="center" wrapText="1"/>
      <protection locked="0"/>
    </xf>
    <xf numFmtId="0" fontId="86" fillId="33" borderId="34" xfId="0" applyFont="1" applyFill="1" applyBorder="1" applyAlignment="1" applyProtection="1">
      <alignment horizontal="center" vertical="center" wrapText="1"/>
      <protection locked="0"/>
    </xf>
    <xf numFmtId="0" fontId="86" fillId="33" borderId="12" xfId="0" applyFont="1" applyFill="1" applyBorder="1" applyAlignment="1" applyProtection="1">
      <alignment horizontal="center" vertical="center" wrapText="1"/>
      <protection locked="0"/>
    </xf>
    <xf numFmtId="0" fontId="84" fillId="0" borderId="31" xfId="54" applyFont="1" applyFill="1" applyBorder="1" applyAlignment="1">
      <alignment horizontal="left" vertical="center"/>
      <protection/>
    </xf>
    <xf numFmtId="191" fontId="0" fillId="0" borderId="0" xfId="54" applyNumberFormat="1" applyFont="1" applyAlignment="1">
      <alignment vertical="center"/>
      <protection/>
    </xf>
    <xf numFmtId="0" fontId="0" fillId="0" borderId="24" xfId="0" applyFont="1" applyBorder="1" applyAlignment="1">
      <alignment horizontal="center" vertical="center"/>
    </xf>
    <xf numFmtId="0" fontId="0" fillId="0" borderId="20" xfId="0" applyFont="1" applyBorder="1" applyAlignment="1">
      <alignment horizontal="center" vertical="center" wrapText="1"/>
    </xf>
    <xf numFmtId="1" fontId="0" fillId="0" borderId="35" xfId="54" applyNumberFormat="1" applyFont="1" applyFill="1" applyBorder="1" applyAlignment="1">
      <alignment horizontal="center" vertical="center"/>
      <protection/>
    </xf>
    <xf numFmtId="0" fontId="0" fillId="0" borderId="36" xfId="54" applyFont="1" applyFill="1" applyBorder="1" applyAlignment="1">
      <alignment horizontal="center" vertical="center"/>
      <protection/>
    </xf>
    <xf numFmtId="0" fontId="0" fillId="0" borderId="35" xfId="54" applyFont="1" applyFill="1" applyBorder="1" applyAlignment="1">
      <alignment horizontal="center" vertical="center"/>
      <protection/>
    </xf>
    <xf numFmtId="0" fontId="0" fillId="0" borderId="27" xfId="54" applyFont="1" applyFill="1" applyBorder="1" applyAlignment="1">
      <alignment horizontal="center" vertical="center"/>
      <protection/>
    </xf>
    <xf numFmtId="1" fontId="0" fillId="0" borderId="27" xfId="54" applyNumberFormat="1" applyFont="1" applyFill="1" applyBorder="1" applyAlignment="1">
      <alignment horizontal="center" vertical="center"/>
      <protection/>
    </xf>
    <xf numFmtId="0" fontId="24" fillId="34" borderId="37" xfId="54" applyNumberFormat="1" applyFont="1" applyFill="1" applyBorder="1" applyAlignment="1">
      <alignment horizontal="center" vertical="center" wrapText="1"/>
      <protection/>
    </xf>
    <xf numFmtId="0" fontId="32" fillId="0" borderId="0" xfId="54" applyFont="1" applyFill="1" applyBorder="1" applyAlignment="1">
      <alignment horizontal="left" vertical="center"/>
      <protection/>
    </xf>
    <xf numFmtId="0" fontId="2" fillId="0" borderId="0" xfId="54" applyFont="1" applyFill="1" applyBorder="1" applyAlignment="1">
      <alignment vertical="center"/>
      <protection/>
    </xf>
    <xf numFmtId="0" fontId="2" fillId="0" borderId="0" xfId="54" applyFont="1" applyFill="1" applyBorder="1" applyAlignment="1">
      <alignment horizontal="center" vertical="center"/>
      <protection/>
    </xf>
    <xf numFmtId="0" fontId="5" fillId="0" borderId="20" xfId="54" applyFont="1" applyFill="1" applyBorder="1" applyAlignment="1">
      <alignment horizontal="center" vertical="center" wrapText="1"/>
      <protection/>
    </xf>
    <xf numFmtId="2" fontId="5" fillId="0" borderId="20" xfId="54" applyNumberFormat="1" applyFont="1" applyFill="1" applyBorder="1" applyAlignment="1">
      <alignment horizontal="center" vertical="center" wrapText="1"/>
      <protection/>
    </xf>
    <xf numFmtId="2" fontId="5" fillId="0" borderId="16" xfId="54" applyNumberFormat="1" applyFont="1" applyFill="1" applyBorder="1" applyAlignment="1">
      <alignment horizontal="center" vertical="center" wrapText="1"/>
      <protection/>
    </xf>
    <xf numFmtId="49" fontId="11" fillId="0" borderId="38" xfId="55" applyNumberFormat="1" applyFont="1" applyFill="1" applyBorder="1" applyAlignment="1">
      <alignment horizontal="left" vertical="center" wrapText="1"/>
      <protection/>
    </xf>
    <xf numFmtId="2" fontId="5" fillId="0" borderId="13" xfId="54" applyNumberFormat="1" applyFont="1" applyFill="1" applyBorder="1" applyAlignment="1">
      <alignment horizontal="center" vertical="center" wrapText="1"/>
      <protection/>
    </xf>
    <xf numFmtId="49" fontId="5" fillId="0" borderId="21" xfId="55" applyNumberFormat="1" applyFont="1" applyFill="1" applyBorder="1" applyAlignment="1">
      <alignment horizontal="center" vertical="center" wrapText="1"/>
      <protection/>
    </xf>
    <xf numFmtId="49" fontId="5" fillId="0" borderId="10" xfId="54" applyNumberFormat="1" applyFont="1" applyFill="1" applyBorder="1" applyAlignment="1">
      <alignment vertical="center"/>
      <protection/>
    </xf>
    <xf numFmtId="14" fontId="0" fillId="0" borderId="21" xfId="0" applyNumberFormat="1" applyFont="1" applyBorder="1" applyAlignment="1">
      <alignment horizontal="center" vertical="center"/>
    </xf>
    <xf numFmtId="0" fontId="0" fillId="0" borderId="17" xfId="0" applyFont="1" applyBorder="1" applyAlignment="1">
      <alignment horizontal="left" vertical="center" wrapText="1"/>
    </xf>
    <xf numFmtId="0" fontId="2" fillId="0" borderId="0" xfId="0" applyFont="1" applyAlignment="1">
      <alignment/>
    </xf>
    <xf numFmtId="0" fontId="11" fillId="0" borderId="39" xfId="54" applyFont="1" applyFill="1" applyBorder="1" applyAlignment="1">
      <alignment horizontal="center" vertical="center" wrapText="1"/>
      <protection/>
    </xf>
    <xf numFmtId="0" fontId="5" fillId="0" borderId="38" xfId="54" applyFont="1" applyFill="1" applyBorder="1" applyAlignment="1">
      <alignment horizontal="center" vertical="center" wrapText="1"/>
      <protection/>
    </xf>
    <xf numFmtId="49" fontId="5" fillId="0" borderId="38" xfId="54" applyNumberFormat="1" applyFont="1" applyFill="1" applyBorder="1" applyAlignment="1">
      <alignment horizontal="center" vertical="center" wrapText="1"/>
      <protection/>
    </xf>
    <xf numFmtId="49" fontId="5" fillId="0" borderId="38" xfId="55" applyNumberFormat="1" applyFont="1" applyFill="1" applyBorder="1" applyAlignment="1">
      <alignment horizontal="center" vertical="center" wrapText="1"/>
      <protection/>
    </xf>
    <xf numFmtId="0" fontId="5" fillId="0" borderId="38" xfId="54" applyFont="1" applyFill="1" applyBorder="1" applyAlignment="1">
      <alignment horizontal="center" vertical="center"/>
      <protection/>
    </xf>
    <xf numFmtId="49" fontId="11" fillId="0" borderId="21" xfId="55" applyNumberFormat="1" applyFont="1" applyFill="1" applyBorder="1" applyAlignment="1">
      <alignment horizontal="left" vertical="center" wrapText="1"/>
      <protection/>
    </xf>
    <xf numFmtId="0" fontId="5" fillId="0" borderId="21" xfId="54" applyFont="1" applyFill="1" applyBorder="1" applyAlignment="1">
      <alignment horizontal="center" vertical="center" wrapText="1"/>
      <protection/>
    </xf>
    <xf numFmtId="2" fontId="5" fillId="0" borderId="21" xfId="54" applyNumberFormat="1" applyFont="1" applyFill="1" applyBorder="1" applyAlignment="1">
      <alignment horizontal="center" vertical="center" wrapText="1"/>
      <protection/>
    </xf>
    <xf numFmtId="0" fontId="11" fillId="0" borderId="21" xfId="54" applyFont="1" applyFill="1" applyBorder="1" applyAlignment="1">
      <alignment horizontal="center" vertical="center" wrapText="1"/>
      <protection/>
    </xf>
    <xf numFmtId="0" fontId="11" fillId="0" borderId="20" xfId="54" applyFont="1" applyFill="1" applyBorder="1" applyAlignment="1">
      <alignment horizontal="center" vertical="center" wrapText="1"/>
      <protection/>
    </xf>
    <xf numFmtId="194" fontId="0" fillId="0" borderId="0" xfId="54" applyNumberFormat="1" applyFont="1" applyFill="1" applyBorder="1" applyAlignment="1">
      <alignment vertical="center"/>
      <protection/>
    </xf>
    <xf numFmtId="0" fontId="11" fillId="0" borderId="10" xfId="54" applyFont="1" applyFill="1" applyBorder="1" applyAlignment="1">
      <alignment horizontal="center" vertical="center" wrapText="1"/>
      <protection/>
    </xf>
    <xf numFmtId="49" fontId="11" fillId="0" borderId="10" xfId="54" applyNumberFormat="1" applyFont="1" applyFill="1" applyBorder="1" applyAlignment="1">
      <alignment horizontal="center" vertical="center" wrapText="1"/>
      <protection/>
    </xf>
    <xf numFmtId="49" fontId="5" fillId="0" borderId="23" xfId="54" applyNumberFormat="1" applyFont="1" applyFill="1" applyBorder="1" applyAlignment="1">
      <alignment horizontal="center" vertical="center" wrapText="1"/>
      <protection/>
    </xf>
    <xf numFmtId="49" fontId="11" fillId="0" borderId="21" xfId="54" applyNumberFormat="1" applyFont="1" applyFill="1" applyBorder="1" applyAlignment="1">
      <alignment horizontal="center" vertical="center" wrapText="1"/>
      <protection/>
    </xf>
    <xf numFmtId="49" fontId="11" fillId="0" borderId="10" xfId="55" applyNumberFormat="1" applyFont="1" applyFill="1" applyBorder="1" applyAlignment="1">
      <alignment horizontal="left" vertical="center" wrapText="1"/>
      <protection/>
    </xf>
    <xf numFmtId="49" fontId="11" fillId="0" borderId="16" xfId="55" applyNumberFormat="1" applyFont="1" applyFill="1" applyBorder="1" applyAlignment="1">
      <alignment horizontal="left" vertical="center" wrapText="1"/>
      <protection/>
    </xf>
    <xf numFmtId="0" fontId="11" fillId="0" borderId="16" xfId="54" applyFont="1" applyFill="1" applyBorder="1" applyAlignment="1">
      <alignment horizontal="center" vertical="center" wrapText="1"/>
      <protection/>
    </xf>
    <xf numFmtId="14" fontId="5" fillId="0" borderId="13" xfId="54" applyNumberFormat="1" applyFont="1" applyFill="1" applyBorder="1" applyAlignment="1">
      <alignment horizontal="center" vertical="center" wrapText="1"/>
      <protection/>
    </xf>
    <xf numFmtId="14" fontId="11" fillId="0" borderId="13" xfId="54" applyNumberFormat="1" applyFont="1" applyFill="1" applyBorder="1" applyAlignment="1">
      <alignment horizontal="left" vertical="center" wrapText="1"/>
      <protection/>
    </xf>
    <xf numFmtId="0" fontId="11" fillId="0" borderId="13" xfId="54" applyFont="1" applyFill="1" applyBorder="1" applyAlignment="1">
      <alignment horizontal="center" vertical="center" wrapText="1"/>
      <protection/>
    </xf>
    <xf numFmtId="0" fontId="85" fillId="0" borderId="0" xfId="54" applyFont="1" applyFill="1" applyAlignment="1">
      <alignment vertical="center" wrapText="1"/>
      <protection/>
    </xf>
    <xf numFmtId="14" fontId="11" fillId="0" borderId="10" xfId="54" applyNumberFormat="1" applyFont="1" applyFill="1" applyBorder="1" applyAlignment="1">
      <alignment horizontal="left" vertical="center" wrapText="1"/>
      <protection/>
    </xf>
    <xf numFmtId="2" fontId="86" fillId="0" borderId="10" xfId="54" applyNumberFormat="1" applyFont="1" applyFill="1" applyBorder="1" applyAlignment="1">
      <alignment horizontal="center" vertical="center" wrapText="1"/>
      <protection/>
    </xf>
    <xf numFmtId="14" fontId="5" fillId="0" borderId="21" xfId="54" applyNumberFormat="1" applyFont="1" applyFill="1" applyBorder="1" applyAlignment="1">
      <alignment horizontal="center" vertical="center" wrapText="1"/>
      <protection/>
    </xf>
    <xf numFmtId="14" fontId="11" fillId="16" borderId="40" xfId="54" applyNumberFormat="1" applyFont="1" applyFill="1" applyBorder="1" applyAlignment="1">
      <alignment horizontal="center" vertical="center" wrapText="1"/>
      <protection/>
    </xf>
    <xf numFmtId="14" fontId="11" fillId="16" borderId="17" xfId="54" applyNumberFormat="1" applyFont="1" applyFill="1" applyBorder="1" applyAlignment="1">
      <alignment horizontal="center" vertical="center" wrapText="1"/>
      <protection/>
    </xf>
    <xf numFmtId="14" fontId="11" fillId="16" borderId="41" xfId="54" applyNumberFormat="1" applyFont="1" applyFill="1" applyBorder="1" applyAlignment="1">
      <alignment horizontal="center" vertical="center" wrapText="1"/>
      <protection/>
    </xf>
    <xf numFmtId="49" fontId="5" fillId="0" borderId="21" xfId="0" applyNumberFormat="1" applyFont="1" applyFill="1" applyBorder="1" applyAlignment="1" applyProtection="1">
      <alignment horizontal="center" vertical="center" wrapText="1"/>
      <protection locked="0"/>
    </xf>
    <xf numFmtId="0" fontId="3" fillId="0" borderId="0" xfId="54" applyFont="1" applyFill="1" applyBorder="1" applyAlignment="1">
      <alignment horizontal="center" vertical="center"/>
      <protection/>
    </xf>
    <xf numFmtId="0" fontId="0" fillId="0" borderId="0" xfId="54" applyFont="1" applyFill="1" applyBorder="1" applyAlignment="1">
      <alignment horizontal="center" vertical="center" wrapText="1"/>
      <protection/>
    </xf>
    <xf numFmtId="14" fontId="86" fillId="0" borderId="0" xfId="0" applyNumberFormat="1" applyFont="1" applyFill="1" applyBorder="1" applyAlignment="1" applyProtection="1">
      <alignment horizontal="center" vertical="center" wrapText="1"/>
      <protection locked="0"/>
    </xf>
    <xf numFmtId="14" fontId="5" fillId="0" borderId="0" xfId="0" applyNumberFormat="1" applyFont="1" applyFill="1" applyBorder="1" applyAlignment="1" applyProtection="1">
      <alignment horizontal="center" vertical="center" wrapText="1"/>
      <protection locked="0"/>
    </xf>
    <xf numFmtId="0" fontId="4" fillId="34" borderId="13" xfId="54" applyFont="1" applyFill="1" applyBorder="1" applyAlignment="1">
      <alignment horizontal="center" vertical="center" wrapText="1"/>
      <protection/>
    </xf>
    <xf numFmtId="0" fontId="4" fillId="34" borderId="13" xfId="54" applyNumberFormat="1" applyFont="1" applyFill="1" applyBorder="1" applyAlignment="1">
      <alignment horizontal="center" vertical="center" wrapText="1"/>
      <protection/>
    </xf>
    <xf numFmtId="0" fontId="4" fillId="34" borderId="42" xfId="54" applyFont="1" applyFill="1" applyBorder="1" applyAlignment="1">
      <alignment horizontal="center" vertical="center" wrapText="1"/>
      <protection/>
    </xf>
    <xf numFmtId="0" fontId="5" fillId="0" borderId="13" xfId="54" applyFont="1" applyFill="1" applyBorder="1" applyAlignment="1">
      <alignment horizontal="center" vertical="center"/>
      <protection/>
    </xf>
    <xf numFmtId="0" fontId="5" fillId="0" borderId="25"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21" xfId="54" applyFont="1" applyFill="1" applyBorder="1" applyAlignment="1">
      <alignment horizontal="center" vertical="center"/>
      <protection/>
    </xf>
    <xf numFmtId="0" fontId="0" fillId="0" borderId="21" xfId="54" applyFont="1" applyFill="1" applyBorder="1" applyAlignment="1">
      <alignment horizontal="center" vertical="center"/>
      <protection/>
    </xf>
    <xf numFmtId="49" fontId="5" fillId="0" borderId="0" xfId="0" applyNumberFormat="1" applyFont="1" applyFill="1" applyBorder="1" applyAlignment="1" applyProtection="1">
      <alignment horizontal="center" vertical="center" wrapText="1"/>
      <protection locked="0"/>
    </xf>
    <xf numFmtId="14" fontId="18" fillId="0" borderId="0" xfId="0" applyNumberFormat="1" applyFont="1" applyFill="1" applyBorder="1" applyAlignment="1" applyProtection="1">
      <alignment horizontal="center" vertical="center" wrapText="1"/>
      <protection locked="0"/>
    </xf>
    <xf numFmtId="0" fontId="86" fillId="0" borderId="0" xfId="54" applyFont="1" applyFill="1" applyBorder="1" applyAlignment="1" quotePrefix="1">
      <alignment horizontal="center" vertical="center" wrapText="1"/>
      <protection/>
    </xf>
    <xf numFmtId="0" fontId="86" fillId="0" borderId="0" xfId="0" applyFont="1" applyFill="1" applyBorder="1" applyAlignment="1" applyProtection="1" quotePrefix="1">
      <alignment horizontal="center" vertical="center" wrapText="1"/>
      <protection locked="0"/>
    </xf>
    <xf numFmtId="0" fontId="4" fillId="34" borderId="41" xfId="54" applyFont="1" applyFill="1" applyBorder="1" applyAlignment="1">
      <alignment horizontal="center" vertical="center" wrapText="1"/>
      <protection/>
    </xf>
    <xf numFmtId="0" fontId="88" fillId="34" borderId="42" xfId="54" applyFont="1" applyFill="1" applyBorder="1" applyAlignment="1">
      <alignment horizontal="center" vertical="center" wrapText="1"/>
      <protection/>
    </xf>
    <xf numFmtId="0" fontId="4" fillId="34" borderId="43" xfId="54" applyFont="1" applyFill="1" applyBorder="1" applyAlignment="1">
      <alignment horizontal="center" vertical="center" wrapText="1"/>
      <protection/>
    </xf>
    <xf numFmtId="0" fontId="4" fillId="34" borderId="44" xfId="54" applyNumberFormat="1" applyFont="1" applyFill="1" applyBorder="1" applyAlignment="1">
      <alignment horizontal="center" vertical="center" wrapText="1"/>
      <protection/>
    </xf>
    <xf numFmtId="49" fontId="5" fillId="0" borderId="23" xfId="54" applyNumberFormat="1" applyFont="1" applyFill="1" applyBorder="1" applyAlignment="1">
      <alignment horizontal="center" vertical="center"/>
      <protection/>
    </xf>
    <xf numFmtId="49" fontId="5" fillId="0" borderId="45" xfId="54" applyNumberFormat="1" applyFont="1" applyFill="1" applyBorder="1" applyAlignment="1">
      <alignment horizontal="center" vertical="center"/>
      <protection/>
    </xf>
    <xf numFmtId="0" fontId="84" fillId="0" borderId="0" xfId="54" applyNumberFormat="1" applyFont="1" applyFill="1" applyBorder="1" applyAlignment="1">
      <alignment horizontal="right" vertical="center"/>
      <protection/>
    </xf>
    <xf numFmtId="49" fontId="86" fillId="0" borderId="0" xfId="54" applyNumberFormat="1" applyFont="1" applyFill="1" applyBorder="1" applyAlignment="1">
      <alignment vertical="center"/>
      <protection/>
    </xf>
    <xf numFmtId="49" fontId="86" fillId="0" borderId="0" xfId="54" applyNumberFormat="1" applyFont="1" applyBorder="1" applyAlignment="1">
      <alignment vertical="center"/>
      <protection/>
    </xf>
    <xf numFmtId="194" fontId="84" fillId="0" borderId="0" xfId="54" applyNumberFormat="1" applyFont="1" applyBorder="1" applyAlignment="1">
      <alignment horizontal="right" vertical="center"/>
      <protection/>
    </xf>
    <xf numFmtId="0" fontId="86" fillId="0" borderId="0" xfId="54" applyFont="1" applyBorder="1" applyAlignment="1">
      <alignment vertical="center"/>
      <protection/>
    </xf>
    <xf numFmtId="2" fontId="84" fillId="0" borderId="0" xfId="54" applyNumberFormat="1" applyFont="1" applyBorder="1" applyAlignment="1">
      <alignment horizontal="right" vertical="center"/>
      <protection/>
    </xf>
    <xf numFmtId="0" fontId="84" fillId="0" borderId="0" xfId="54" applyFont="1" applyBorder="1" applyAlignment="1">
      <alignment vertical="center"/>
      <protection/>
    </xf>
    <xf numFmtId="49" fontId="11" fillId="0" borderId="46" xfId="54" applyNumberFormat="1" applyFont="1" applyFill="1" applyBorder="1" applyAlignment="1">
      <alignment horizontal="center" vertical="center"/>
      <protection/>
    </xf>
    <xf numFmtId="49" fontId="11" fillId="0" borderId="17" xfId="54" applyNumberFormat="1" applyFont="1" applyFill="1" applyBorder="1" applyAlignment="1">
      <alignment horizontal="center" vertical="center"/>
      <protection/>
    </xf>
    <xf numFmtId="49" fontId="5" fillId="0" borderId="16" xfId="54" applyNumberFormat="1" applyFont="1" applyFill="1" applyBorder="1" applyAlignment="1">
      <alignment horizontal="center" vertical="center"/>
      <protection/>
    </xf>
    <xf numFmtId="49" fontId="5" fillId="0" borderId="16" xfId="54" applyNumberFormat="1" applyFont="1" applyFill="1" applyBorder="1" applyAlignment="1">
      <alignment vertical="center"/>
      <protection/>
    </xf>
    <xf numFmtId="49" fontId="11" fillId="0" borderId="47" xfId="54" applyNumberFormat="1" applyFont="1" applyFill="1" applyBorder="1" applyAlignment="1">
      <alignment horizontal="center" vertical="center"/>
      <protection/>
    </xf>
    <xf numFmtId="194" fontId="0" fillId="0" borderId="0" xfId="54" applyNumberFormat="1" applyFont="1" applyBorder="1" applyAlignment="1">
      <alignment horizontal="right" vertical="center"/>
      <protection/>
    </xf>
    <xf numFmtId="49" fontId="57" fillId="0" borderId="24" xfId="54" applyNumberFormat="1" applyFont="1" applyFill="1" applyBorder="1" applyAlignment="1">
      <alignment horizontal="center" vertical="center" wrapText="1"/>
      <protection/>
    </xf>
    <xf numFmtId="49" fontId="57" fillId="0" borderId="11" xfId="54" applyNumberFormat="1" applyFont="1" applyFill="1" applyBorder="1" applyAlignment="1">
      <alignment horizontal="center" vertical="center" wrapText="1"/>
      <protection/>
    </xf>
    <xf numFmtId="49" fontId="57" fillId="0" borderId="15" xfId="54" applyNumberFormat="1" applyFont="1" applyFill="1" applyBorder="1" applyAlignment="1">
      <alignment horizontal="center" vertical="center" wrapText="1"/>
      <protection/>
    </xf>
    <xf numFmtId="49" fontId="19" fillId="0" borderId="20"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16" xfId="0" applyNumberFormat="1" applyFont="1" applyBorder="1" applyAlignment="1">
      <alignment horizontal="center" vertical="center"/>
    </xf>
    <xf numFmtId="0" fontId="57" fillId="37" borderId="19" xfId="0" applyFont="1" applyFill="1" applyBorder="1" applyAlignment="1">
      <alignment horizontal="center" vertical="center"/>
    </xf>
    <xf numFmtId="0" fontId="57" fillId="37" borderId="12" xfId="0" applyFont="1" applyFill="1" applyBorder="1" applyAlignment="1">
      <alignment horizontal="center" vertical="center"/>
    </xf>
    <xf numFmtId="0" fontId="57" fillId="37" borderId="14" xfId="0" applyFont="1" applyFill="1" applyBorder="1" applyAlignment="1">
      <alignment horizontal="center" vertical="center" wrapText="1"/>
    </xf>
    <xf numFmtId="0" fontId="5" fillId="0" borderId="22" xfId="54" applyFont="1" applyFill="1" applyBorder="1" applyAlignment="1">
      <alignment horizontal="center" vertical="center" wrapText="1"/>
      <protection/>
    </xf>
    <xf numFmtId="49" fontId="5" fillId="0" borderId="13" xfId="0" applyNumberFormat="1" applyFont="1" applyFill="1" applyBorder="1" applyAlignment="1">
      <alignment horizontal="center" vertical="center" wrapText="1"/>
    </xf>
    <xf numFmtId="190" fontId="5" fillId="0" borderId="13" xfId="0" applyNumberFormat="1" applyFont="1" applyFill="1" applyBorder="1" applyAlignment="1">
      <alignment horizontal="center" vertical="center" wrapText="1"/>
    </xf>
    <xf numFmtId="2" fontId="11" fillId="0" borderId="13" xfId="0" applyNumberFormat="1" applyFont="1" applyFill="1" applyBorder="1" applyAlignment="1">
      <alignment horizontal="center" vertical="center" wrapText="1"/>
    </xf>
    <xf numFmtId="2" fontId="11" fillId="0" borderId="10" xfId="54" applyNumberFormat="1" applyFont="1" applyFill="1" applyBorder="1" applyAlignment="1">
      <alignment horizontal="center" vertical="center" wrapText="1"/>
      <protection/>
    </xf>
    <xf numFmtId="1" fontId="0" fillId="0" borderId="36" xfId="54" applyNumberFormat="1" applyFont="1" applyFill="1" applyBorder="1" applyAlignment="1">
      <alignment horizontal="center" vertical="center"/>
      <protection/>
    </xf>
    <xf numFmtId="190" fontId="5" fillId="0" borderId="42" xfId="0" applyNumberFormat="1" applyFont="1" applyFill="1" applyBorder="1" applyAlignment="1">
      <alignment horizontal="left" vertical="center" wrapText="1"/>
    </xf>
    <xf numFmtId="0" fontId="4" fillId="34" borderId="48" xfId="54" applyFont="1" applyFill="1" applyBorder="1" applyAlignment="1">
      <alignment horizontal="center" vertical="center" wrapText="1"/>
      <protection/>
    </xf>
    <xf numFmtId="0" fontId="0" fillId="0" borderId="17" xfId="54" applyFont="1" applyFill="1" applyBorder="1" applyAlignment="1">
      <alignment vertical="center"/>
      <protection/>
    </xf>
    <xf numFmtId="0" fontId="84" fillId="0" borderId="17" xfId="54" applyFont="1" applyFill="1" applyBorder="1" applyAlignment="1">
      <alignment vertical="center"/>
      <protection/>
    </xf>
    <xf numFmtId="0" fontId="0" fillId="0" borderId="17" xfId="54" applyFont="1" applyFill="1" applyBorder="1" applyAlignment="1">
      <alignment vertical="center" wrapText="1"/>
      <protection/>
    </xf>
    <xf numFmtId="0" fontId="0" fillId="0" borderId="47" xfId="54" applyFont="1" applyFill="1" applyBorder="1" applyAlignment="1">
      <alignment vertical="center"/>
      <protection/>
    </xf>
    <xf numFmtId="0" fontId="23" fillId="34" borderId="48" xfId="54" applyFont="1" applyFill="1" applyBorder="1" applyAlignment="1">
      <alignment horizontal="center" vertical="center" wrapText="1"/>
      <protection/>
    </xf>
    <xf numFmtId="0" fontId="24" fillId="34" borderId="39" xfId="54" applyNumberFormat="1" applyFont="1" applyFill="1" applyBorder="1" applyAlignment="1">
      <alignment horizontal="center" vertical="center" wrapText="1"/>
      <protection/>
    </xf>
    <xf numFmtId="0" fontId="24" fillId="34" borderId="48" xfId="54" applyFont="1" applyFill="1" applyBorder="1" applyAlignment="1">
      <alignment horizontal="center" vertical="center" wrapText="1"/>
      <protection/>
    </xf>
    <xf numFmtId="0" fontId="23" fillId="34" borderId="49" xfId="54" applyFont="1" applyFill="1" applyBorder="1" applyAlignment="1">
      <alignment horizontal="center" vertical="center" wrapText="1"/>
      <protection/>
    </xf>
    <xf numFmtId="0" fontId="91" fillId="34" borderId="49" xfId="54" applyFont="1" applyFill="1" applyBorder="1" applyAlignment="1">
      <alignment horizontal="center" vertical="center" wrapText="1"/>
      <protection/>
    </xf>
    <xf numFmtId="0" fontId="23" fillId="34" borderId="32" xfId="54" applyFont="1" applyFill="1" applyBorder="1" applyAlignment="1">
      <alignment horizontal="center" vertical="center" wrapText="1"/>
      <protection/>
    </xf>
    <xf numFmtId="0" fontId="0" fillId="0" borderId="39" xfId="54" applyFont="1" applyFill="1" applyBorder="1" applyAlignment="1">
      <alignment vertical="center"/>
      <protection/>
    </xf>
    <xf numFmtId="0" fontId="0" fillId="0" borderId="48" xfId="54" applyFont="1" applyFill="1" applyBorder="1" applyAlignment="1">
      <alignment horizontal="center" vertical="center"/>
      <protection/>
    </xf>
    <xf numFmtId="0" fontId="18" fillId="0" borderId="12" xfId="54" applyFont="1" applyFill="1" applyBorder="1" applyAlignment="1">
      <alignment horizontal="center" vertical="center"/>
      <protection/>
    </xf>
    <xf numFmtId="0" fontId="5" fillId="33" borderId="50" xfId="0" applyFont="1" applyFill="1" applyBorder="1" applyAlignment="1" applyProtection="1">
      <alignment horizontal="center" vertical="center" wrapText="1"/>
      <protection locked="0"/>
    </xf>
    <xf numFmtId="0" fontId="5" fillId="33" borderId="23" xfId="0" applyFont="1" applyFill="1" applyBorder="1" applyAlignment="1" applyProtection="1">
      <alignment horizontal="center" vertical="center" wrapText="1"/>
      <protection locked="0"/>
    </xf>
    <xf numFmtId="0" fontId="11" fillId="33" borderId="23" xfId="0" applyFont="1" applyFill="1" applyBorder="1" applyAlignment="1" applyProtection="1">
      <alignment horizontal="center" vertical="center" wrapText="1"/>
      <protection locked="0"/>
    </xf>
    <xf numFmtId="0" fontId="11" fillId="33" borderId="23" xfId="0" applyFont="1" applyFill="1" applyBorder="1" applyAlignment="1" applyProtection="1">
      <alignment horizontal="left" vertical="center" wrapText="1"/>
      <protection locked="0"/>
    </xf>
    <xf numFmtId="0" fontId="5" fillId="33" borderId="37" xfId="0" applyFont="1" applyFill="1" applyBorder="1" applyAlignment="1" applyProtection="1">
      <alignment horizontal="left" vertical="center" wrapText="1"/>
      <protection locked="0"/>
    </xf>
    <xf numFmtId="2" fontId="0" fillId="0" borderId="50" xfId="54" applyNumberFormat="1" applyFont="1" applyFill="1" applyBorder="1" applyAlignment="1">
      <alignment horizontal="center" vertical="center"/>
      <protection/>
    </xf>
    <xf numFmtId="1" fontId="0" fillId="0" borderId="37" xfId="54" applyNumberFormat="1" applyFont="1" applyFill="1" applyBorder="1" applyAlignment="1">
      <alignment horizontal="center" vertical="center"/>
      <protection/>
    </xf>
    <xf numFmtId="192" fontId="0" fillId="0" borderId="26" xfId="54" applyNumberFormat="1" applyFont="1" applyFill="1" applyBorder="1" applyAlignment="1">
      <alignment horizontal="center" vertical="center"/>
      <protection/>
    </xf>
    <xf numFmtId="0" fontId="0" fillId="0" borderId="26" xfId="54" applyFont="1" applyFill="1" applyBorder="1" applyAlignment="1">
      <alignment horizontal="center" vertical="center"/>
      <protection/>
    </xf>
    <xf numFmtId="190" fontId="84" fillId="0" borderId="0" xfId="54" applyNumberFormat="1" applyFont="1" applyFill="1" applyBorder="1" applyAlignment="1">
      <alignment vertical="center"/>
      <protection/>
    </xf>
    <xf numFmtId="0" fontId="4" fillId="34" borderId="23" xfId="54" applyFont="1" applyFill="1" applyBorder="1" applyAlignment="1">
      <alignment horizontal="center" vertical="center" wrapText="1"/>
      <protection/>
    </xf>
    <xf numFmtId="192" fontId="84" fillId="0" borderId="26" xfId="54" applyNumberFormat="1" applyFont="1" applyFill="1" applyBorder="1" applyAlignment="1">
      <alignment horizontal="center" vertical="center"/>
      <protection/>
    </xf>
    <xf numFmtId="0" fontId="84" fillId="0" borderId="26" xfId="54" applyFont="1" applyFill="1" applyBorder="1" applyAlignment="1">
      <alignment horizontal="center" vertical="center"/>
      <protection/>
    </xf>
    <xf numFmtId="0" fontId="5" fillId="0" borderId="0" xfId="54" applyFont="1" applyFill="1" applyBorder="1" applyAlignment="1">
      <alignment horizontal="left" vertical="center" wrapText="1"/>
      <protection/>
    </xf>
    <xf numFmtId="0" fontId="4" fillId="34" borderId="39" xfId="54" applyFont="1" applyFill="1" applyBorder="1" applyAlignment="1">
      <alignment horizontal="center" vertical="center" wrapText="1"/>
      <protection/>
    </xf>
    <xf numFmtId="0" fontId="4" fillId="34" borderId="38" xfId="54" applyFont="1" applyFill="1" applyBorder="1" applyAlignment="1">
      <alignment horizontal="center" vertical="center" wrapText="1"/>
      <protection/>
    </xf>
    <xf numFmtId="0" fontId="4" fillId="34" borderId="21" xfId="54" applyFont="1" applyFill="1" applyBorder="1" applyAlignment="1">
      <alignment horizontal="center" vertical="center" wrapText="1"/>
      <protection/>
    </xf>
    <xf numFmtId="0" fontId="4" fillId="34" borderId="51" xfId="54" applyFont="1" applyFill="1" applyBorder="1" applyAlignment="1">
      <alignment horizontal="center" vertical="center" wrapText="1"/>
      <protection/>
    </xf>
    <xf numFmtId="0" fontId="84" fillId="0" borderId="52" xfId="54" applyFont="1" applyFill="1" applyBorder="1" applyAlignment="1">
      <alignment vertical="center"/>
      <protection/>
    </xf>
    <xf numFmtId="0" fontId="5" fillId="0" borderId="15"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49" fontId="5" fillId="0" borderId="16" xfId="0" applyNumberFormat="1" applyFont="1" applyFill="1" applyBorder="1" applyAlignment="1" applyProtection="1">
      <alignment horizontal="center" vertical="center" wrapText="1"/>
      <protection locked="0"/>
    </xf>
    <xf numFmtId="0" fontId="84" fillId="0" borderId="53" xfId="54" applyFont="1" applyFill="1" applyBorder="1" applyAlignment="1">
      <alignment vertical="center"/>
      <protection/>
    </xf>
    <xf numFmtId="0" fontId="0" fillId="0" borderId="47" xfId="54" applyFont="1" applyFill="1" applyBorder="1" applyAlignment="1">
      <alignment vertical="center" wrapText="1"/>
      <protection/>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xf>
    <xf numFmtId="0" fontId="0" fillId="0" borderId="0" xfId="0" applyFont="1" applyBorder="1" applyAlignment="1">
      <alignment horizontal="center" vertical="center"/>
    </xf>
    <xf numFmtId="14" fontId="0" fillId="0" borderId="0" xfId="0" applyNumberFormat="1" applyBorder="1" applyAlignment="1">
      <alignment horizontal="center" vertical="center"/>
    </xf>
    <xf numFmtId="17" fontId="84" fillId="0" borderId="0" xfId="0" applyNumberFormat="1" applyFont="1" applyBorder="1" applyAlignment="1">
      <alignment horizontal="center" vertical="center"/>
    </xf>
    <xf numFmtId="0" fontId="0" fillId="0" borderId="0" xfId="0" applyFont="1" applyBorder="1" applyAlignment="1">
      <alignment wrapText="1"/>
    </xf>
    <xf numFmtId="0" fontId="0" fillId="0" borderId="20" xfId="0" applyFont="1" applyBorder="1" applyAlignment="1">
      <alignment horizontal="left" vertical="center" wrapText="1"/>
    </xf>
    <xf numFmtId="0" fontId="0" fillId="0" borderId="49"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21" xfId="0" applyFont="1" applyBorder="1" applyAlignment="1">
      <alignment horizontal="left" vertical="center" wrapText="1"/>
    </xf>
    <xf numFmtId="0" fontId="0" fillId="0" borderId="54" xfId="0" applyFont="1" applyBorder="1" applyAlignment="1" quotePrefix="1">
      <alignment horizontal="center" vertical="center" wrapText="1"/>
    </xf>
    <xf numFmtId="14" fontId="0" fillId="0" borderId="10" xfId="0" applyNumberFormat="1" applyFont="1" applyBorder="1" applyAlignment="1">
      <alignment horizontal="center" vertical="center"/>
    </xf>
    <xf numFmtId="0" fontId="88" fillId="34" borderId="12" xfId="54" applyNumberFormat="1" applyFont="1" applyFill="1" applyBorder="1" applyAlignment="1">
      <alignment horizontal="center" vertical="center" wrapText="1"/>
      <protection/>
    </xf>
    <xf numFmtId="0" fontId="88" fillId="34" borderId="49" xfId="54" applyFont="1" applyFill="1" applyBorder="1" applyAlignment="1">
      <alignment horizontal="center" vertical="center" wrapText="1"/>
      <protection/>
    </xf>
    <xf numFmtId="0" fontId="88" fillId="34" borderId="27" xfId="54" applyFont="1" applyFill="1" applyBorder="1" applyAlignment="1">
      <alignment horizontal="center" vertical="center" wrapText="1"/>
      <protection/>
    </xf>
    <xf numFmtId="191" fontId="0" fillId="0" borderId="0" xfId="54" applyNumberFormat="1" applyFont="1" applyBorder="1" applyAlignment="1">
      <alignment vertical="center"/>
      <protection/>
    </xf>
    <xf numFmtId="14" fontId="5" fillId="0" borderId="45" xfId="54" applyNumberFormat="1" applyFont="1" applyFill="1" applyBorder="1" applyAlignment="1">
      <alignment horizontal="center" vertical="center" wrapText="1"/>
      <protection/>
    </xf>
    <xf numFmtId="2" fontId="86" fillId="0" borderId="10" xfId="54" applyNumberFormat="1" applyFont="1" applyFill="1" applyBorder="1" applyAlignment="1">
      <alignment horizontal="center" vertical="center" wrapText="1"/>
      <protection/>
    </xf>
    <xf numFmtId="14" fontId="11" fillId="0" borderId="45" xfId="54" applyNumberFormat="1" applyFont="1" applyFill="1" applyBorder="1" applyAlignment="1">
      <alignment horizontal="left" vertical="center" wrapText="1"/>
      <protection/>
    </xf>
    <xf numFmtId="2" fontId="5" fillId="0" borderId="45" xfId="54" applyNumberFormat="1" applyFont="1" applyFill="1" applyBorder="1" applyAlignment="1">
      <alignment horizontal="center" vertical="center" wrapText="1"/>
      <protection/>
    </xf>
    <xf numFmtId="2" fontId="86" fillId="0" borderId="45" xfId="54" applyNumberFormat="1" applyFont="1" applyFill="1" applyBorder="1" applyAlignment="1">
      <alignment horizontal="center" vertical="center" wrapText="1"/>
      <protection/>
    </xf>
    <xf numFmtId="0" fontId="11" fillId="0" borderId="45" xfId="54" applyFont="1" applyFill="1" applyBorder="1" applyAlignment="1">
      <alignment horizontal="center" vertical="center" wrapText="1"/>
      <protection/>
    </xf>
    <xf numFmtId="14" fontId="11" fillId="16" borderId="10" xfId="54" applyNumberFormat="1" applyFont="1" applyFill="1" applyBorder="1" applyAlignment="1">
      <alignment horizontal="center" vertical="center" wrapText="1"/>
      <protection/>
    </xf>
    <xf numFmtId="49" fontId="19" fillId="0" borderId="0" xfId="0" applyNumberFormat="1" applyFont="1" applyBorder="1" applyAlignment="1">
      <alignment horizontal="center" vertical="center"/>
    </xf>
    <xf numFmtId="49" fontId="11" fillId="0" borderId="19" xfId="54" applyNumberFormat="1" applyFont="1" applyFill="1" applyBorder="1" applyAlignment="1">
      <alignment horizontal="center" vertical="center" wrapText="1"/>
      <protection/>
    </xf>
    <xf numFmtId="0" fontId="5" fillId="33" borderId="38" xfId="0" applyFont="1" applyFill="1" applyBorder="1" applyAlignment="1" applyProtection="1">
      <alignment horizontal="center" vertical="center" wrapText="1"/>
      <protection locked="0"/>
    </xf>
    <xf numFmtId="0" fontId="11" fillId="33" borderId="10" xfId="0" applyFont="1" applyFill="1" applyBorder="1" applyAlignment="1" applyProtection="1">
      <alignment horizontal="center" vertical="center" wrapText="1"/>
      <protection locked="0"/>
    </xf>
    <xf numFmtId="192" fontId="5" fillId="0" borderId="12" xfId="54" applyNumberFormat="1" applyFont="1" applyFill="1" applyBorder="1" applyAlignment="1">
      <alignment horizontal="center" vertical="center" wrapText="1"/>
      <protection/>
    </xf>
    <xf numFmtId="0" fontId="90" fillId="0" borderId="0" xfId="0" applyFont="1" applyFill="1" applyBorder="1" applyAlignment="1" applyProtection="1">
      <alignment horizontal="center" vertical="center" wrapText="1"/>
      <protection locked="0"/>
    </xf>
    <xf numFmtId="14" fontId="90" fillId="0" borderId="0" xfId="0" applyNumberFormat="1" applyFont="1" applyFill="1" applyBorder="1" applyAlignment="1" applyProtection="1">
      <alignment horizontal="center" vertical="center" wrapText="1"/>
      <protection locked="0"/>
    </xf>
    <xf numFmtId="49" fontId="90" fillId="0" borderId="0" xfId="0" applyNumberFormat="1" applyFont="1" applyFill="1" applyBorder="1" applyAlignment="1" applyProtection="1">
      <alignment horizontal="center" vertical="center" wrapText="1"/>
      <protection locked="0"/>
    </xf>
    <xf numFmtId="0" fontId="86"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wrapText="1"/>
      <protection locked="0"/>
    </xf>
    <xf numFmtId="17" fontId="0" fillId="0" borderId="38" xfId="33" applyNumberFormat="1" applyFont="1" applyFill="1" applyBorder="1" applyAlignment="1">
      <alignment horizontal="center" vertical="center"/>
    </xf>
    <xf numFmtId="49" fontId="0" fillId="0" borderId="10" xfId="33" applyNumberFormat="1" applyFont="1" applyFill="1" applyBorder="1" applyAlignment="1">
      <alignment horizontal="center" vertical="center"/>
    </xf>
    <xf numFmtId="14" fontId="0" fillId="0" borderId="21" xfId="0" applyNumberFormat="1" applyFont="1" applyBorder="1" applyAlignment="1" quotePrefix="1">
      <alignment horizontal="center" vertical="center"/>
    </xf>
    <xf numFmtId="49" fontId="0" fillId="0" borderId="10" xfId="0" applyNumberFormat="1" applyFont="1" applyBorder="1" applyAlignment="1">
      <alignment horizontal="center" vertical="center" wrapText="1"/>
    </xf>
    <xf numFmtId="14" fontId="0" fillId="0" borderId="10" xfId="0" applyNumberFormat="1" applyBorder="1" applyAlignment="1">
      <alignment horizontal="center" vertical="center"/>
    </xf>
    <xf numFmtId="9" fontId="0" fillId="0" borderId="10" xfId="0" applyNumberFormat="1" applyBorder="1" applyAlignment="1">
      <alignment horizontal="center" vertical="center" wrapText="1"/>
    </xf>
    <xf numFmtId="196" fontId="0" fillId="0" borderId="10" xfId="0" applyNumberFormat="1" applyBorder="1" applyAlignment="1">
      <alignment horizontal="center" vertical="center"/>
    </xf>
    <xf numFmtId="49" fontId="0" fillId="0" borderId="10" xfId="0" applyNumberFormat="1" applyFont="1" applyBorder="1" applyAlignment="1">
      <alignment horizontal="center" vertical="center"/>
    </xf>
    <xf numFmtId="9" fontId="0" fillId="0" borderId="10" xfId="0" applyNumberFormat="1" applyFont="1" applyBorder="1" applyAlignment="1" quotePrefix="1">
      <alignment horizontal="center" vertical="center" wrapText="1"/>
    </xf>
    <xf numFmtId="17" fontId="0" fillId="0" borderId="10" xfId="0" applyNumberFormat="1" applyFont="1" applyBorder="1" applyAlignment="1">
      <alignment horizontal="center" vertical="center"/>
    </xf>
    <xf numFmtId="0" fontId="0" fillId="0" borderId="34" xfId="0" applyFont="1" applyBorder="1" applyAlignment="1">
      <alignment horizontal="center" vertical="center" wrapText="1"/>
    </xf>
    <xf numFmtId="0" fontId="0" fillId="0" borderId="55" xfId="0" applyFont="1" applyBorder="1" applyAlignment="1">
      <alignment horizontal="center" vertical="center"/>
    </xf>
    <xf numFmtId="0" fontId="0" fillId="0" borderId="21" xfId="0" applyBorder="1" applyAlignment="1">
      <alignment horizontal="center" vertical="center" wrapText="1"/>
    </xf>
    <xf numFmtId="49" fontId="0" fillId="0" borderId="21" xfId="0" applyNumberFormat="1" applyFont="1" applyBorder="1" applyAlignment="1">
      <alignment horizontal="center" vertical="center" wrapText="1"/>
    </xf>
    <xf numFmtId="0" fontId="0" fillId="0" borderId="21" xfId="0" applyBorder="1" applyAlignment="1">
      <alignment horizontal="center" vertical="center"/>
    </xf>
    <xf numFmtId="14" fontId="0" fillId="0" borderId="21" xfId="0" applyNumberFormat="1" applyBorder="1" applyAlignment="1">
      <alignment horizontal="center" vertical="center"/>
    </xf>
    <xf numFmtId="0" fontId="0" fillId="0" borderId="11" xfId="0" applyFont="1" applyBorder="1" applyAlignment="1">
      <alignment horizontal="center" vertical="center" wrapText="1"/>
    </xf>
    <xf numFmtId="0" fontId="0" fillId="0" borderId="17"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56" xfId="0" applyFont="1" applyBorder="1" applyAlignment="1">
      <alignment horizontal="center" vertical="center"/>
    </xf>
    <xf numFmtId="14" fontId="5" fillId="0" borderId="38" xfId="54" applyNumberFormat="1" applyFont="1" applyFill="1" applyBorder="1" applyAlignment="1">
      <alignment horizontal="center" vertical="center" wrapText="1"/>
      <protection/>
    </xf>
    <xf numFmtId="190" fontId="0" fillId="0" borderId="0" xfId="54" applyNumberFormat="1" applyFont="1" applyAlignment="1">
      <alignment vertical="center"/>
      <protection/>
    </xf>
    <xf numFmtId="2" fontId="5" fillId="0" borderId="0" xfId="54" applyNumberFormat="1" applyFont="1" applyFill="1" applyBorder="1" applyAlignment="1">
      <alignment horizontal="left" vertical="center"/>
      <protection/>
    </xf>
    <xf numFmtId="2" fontId="0" fillId="0" borderId="0" xfId="54" applyNumberFormat="1" applyFont="1" applyFill="1" applyBorder="1" applyAlignment="1">
      <alignment vertical="center"/>
      <protection/>
    </xf>
    <xf numFmtId="190"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190" fontId="5" fillId="0" borderId="57" xfId="0" applyNumberFormat="1" applyFont="1" applyFill="1" applyBorder="1" applyAlignment="1">
      <alignment horizontal="left" vertical="center" wrapText="1"/>
    </xf>
    <xf numFmtId="0" fontId="5" fillId="37" borderId="11" xfId="54" applyFont="1" applyFill="1" applyBorder="1" applyAlignment="1">
      <alignment horizontal="center" vertical="center" wrapText="1"/>
      <protection/>
    </xf>
    <xf numFmtId="0" fontId="5" fillId="37" borderId="10" xfId="54" applyFont="1" applyFill="1" applyBorder="1" applyAlignment="1">
      <alignment horizontal="center" vertical="center" wrapText="1"/>
      <protection/>
    </xf>
    <xf numFmtId="49" fontId="5" fillId="37" borderId="10" xfId="55" applyNumberFormat="1" applyFont="1" applyFill="1" applyBorder="1" applyAlignment="1">
      <alignment horizontal="center" vertical="center" wrapText="1"/>
      <protection/>
    </xf>
    <xf numFmtId="2" fontId="5" fillId="37" borderId="10" xfId="55" applyNumberFormat="1" applyFont="1" applyFill="1" applyBorder="1" applyAlignment="1">
      <alignment horizontal="center" vertical="center" wrapText="1"/>
      <protection/>
    </xf>
    <xf numFmtId="190" fontId="5" fillId="37" borderId="10" xfId="55" applyNumberFormat="1" applyFont="1" applyFill="1" applyBorder="1" applyAlignment="1">
      <alignment horizontal="center" vertical="center" wrapText="1"/>
      <protection/>
    </xf>
    <xf numFmtId="2" fontId="11" fillId="37" borderId="10" xfId="55" applyNumberFormat="1" applyFont="1" applyFill="1" applyBorder="1" applyAlignment="1">
      <alignment horizontal="center" vertical="center" wrapText="1"/>
      <protection/>
    </xf>
    <xf numFmtId="0" fontId="5" fillId="37" borderId="10" xfId="0" applyNumberFormat="1" applyFont="1" applyFill="1" applyBorder="1" applyAlignment="1">
      <alignment horizontal="center" vertical="center" wrapText="1"/>
    </xf>
    <xf numFmtId="14" fontId="5" fillId="37" borderId="10" xfId="55" applyNumberFormat="1" applyFont="1" applyFill="1" applyBorder="1" applyAlignment="1">
      <alignment horizontal="center" vertical="center" wrapText="1"/>
      <protection/>
    </xf>
    <xf numFmtId="49" fontId="5" fillId="37" borderId="10" xfId="0" applyNumberFormat="1" applyFont="1" applyFill="1" applyBorder="1" applyAlignment="1">
      <alignment horizontal="center" vertical="center" wrapText="1"/>
    </xf>
    <xf numFmtId="2" fontId="5" fillId="37" borderId="10" xfId="0" applyNumberFormat="1" applyFont="1" applyFill="1" applyBorder="1" applyAlignment="1">
      <alignment horizontal="center" vertical="center" wrapText="1"/>
    </xf>
    <xf numFmtId="191" fontId="5" fillId="37" borderId="10" xfId="0" applyNumberFormat="1" applyFont="1" applyFill="1" applyBorder="1" applyAlignment="1">
      <alignment horizontal="center" vertical="center" wrapText="1"/>
    </xf>
    <xf numFmtId="2" fontId="11" fillId="37" borderId="10" xfId="0" applyNumberFormat="1" applyFont="1" applyFill="1" applyBorder="1" applyAlignment="1">
      <alignment horizontal="center" vertical="center" wrapText="1"/>
    </xf>
    <xf numFmtId="190" fontId="5" fillId="37" borderId="42" xfId="0" applyNumberFormat="1" applyFont="1" applyFill="1" applyBorder="1" applyAlignment="1">
      <alignment horizontal="left" vertical="center" wrapText="1"/>
    </xf>
    <xf numFmtId="0" fontId="0" fillId="37" borderId="17" xfId="54" applyFont="1" applyFill="1" applyBorder="1" applyAlignment="1">
      <alignment vertical="center" wrapText="1"/>
      <protection/>
    </xf>
    <xf numFmtId="0" fontId="0" fillId="37" borderId="17" xfId="54" applyFont="1" applyFill="1" applyBorder="1" applyAlignment="1">
      <alignment vertical="center"/>
      <protection/>
    </xf>
    <xf numFmtId="192" fontId="0" fillId="0" borderId="0" xfId="54" applyNumberFormat="1" applyFont="1" applyFill="1" applyBorder="1" applyAlignment="1">
      <alignment horizontal="left" vertical="center"/>
      <protection/>
    </xf>
    <xf numFmtId="194" fontId="0" fillId="0" borderId="0" xfId="54" applyNumberFormat="1" applyFont="1" applyFill="1" applyBorder="1" applyAlignment="1">
      <alignment horizontal="right" vertical="center"/>
      <protection/>
    </xf>
    <xf numFmtId="49" fontId="11" fillId="0" borderId="40" xfId="54" applyNumberFormat="1" applyFont="1" applyFill="1" applyBorder="1" applyAlignment="1">
      <alignment horizontal="center" vertical="center"/>
      <protection/>
    </xf>
    <xf numFmtId="0" fontId="84" fillId="0" borderId="0" xfId="0" applyFont="1" applyAlignment="1">
      <alignment/>
    </xf>
    <xf numFmtId="17" fontId="84" fillId="0" borderId="0" xfId="0" applyNumberFormat="1" applyFont="1" applyAlignment="1">
      <alignment horizontal="center"/>
    </xf>
    <xf numFmtId="0" fontId="79" fillId="0" borderId="0" xfId="0" applyFont="1" applyAlignment="1">
      <alignment/>
    </xf>
    <xf numFmtId="17" fontId="79" fillId="0" borderId="0" xfId="0" applyNumberFormat="1" applyFont="1" applyAlignment="1">
      <alignment horizontal="center"/>
    </xf>
    <xf numFmtId="0" fontId="30" fillId="0" borderId="0" xfId="54" applyFont="1" applyFill="1" applyBorder="1" applyAlignment="1">
      <alignment horizontal="center" vertical="center" wrapText="1"/>
      <protection/>
    </xf>
    <xf numFmtId="49" fontId="19" fillId="0" borderId="58" xfId="0" applyNumberFormat="1" applyFont="1" applyFill="1" applyBorder="1" applyAlignment="1">
      <alignment horizontal="center" vertical="center"/>
    </xf>
    <xf numFmtId="49" fontId="19" fillId="0" borderId="59" xfId="0" applyNumberFormat="1" applyFont="1" applyFill="1" applyBorder="1" applyAlignment="1">
      <alignment horizontal="center" vertical="center"/>
    </xf>
    <xf numFmtId="49" fontId="19" fillId="0" borderId="20" xfId="54" applyNumberFormat="1" applyFont="1" applyFill="1" applyBorder="1" applyAlignment="1">
      <alignment horizontal="center" vertical="center" wrapText="1"/>
      <protection/>
    </xf>
    <xf numFmtId="49" fontId="19" fillId="0" borderId="10" xfId="54" applyNumberFormat="1" applyFont="1" applyFill="1" applyBorder="1" applyAlignment="1">
      <alignment horizontal="center" vertical="center" wrapText="1"/>
      <protection/>
    </xf>
    <xf numFmtId="49" fontId="19" fillId="0" borderId="16" xfId="54" applyNumberFormat="1" applyFont="1" applyFill="1" applyBorder="1" applyAlignment="1">
      <alignment horizontal="center" vertical="center" wrapText="1"/>
      <protection/>
    </xf>
    <xf numFmtId="49" fontId="57" fillId="0" borderId="22" xfId="54" applyNumberFormat="1" applyFont="1" applyFill="1" applyBorder="1" applyAlignment="1">
      <alignment horizontal="center" vertical="center" wrapText="1"/>
      <protection/>
    </xf>
    <xf numFmtId="49" fontId="19" fillId="0" borderId="13" xfId="0" applyNumberFormat="1" applyFont="1" applyBorder="1" applyAlignment="1">
      <alignment horizontal="center" vertical="center"/>
    </xf>
    <xf numFmtId="49" fontId="11" fillId="0" borderId="41" xfId="54" applyNumberFormat="1" applyFont="1" applyFill="1" applyBorder="1" applyAlignment="1">
      <alignment horizontal="center" vertical="center"/>
      <protection/>
    </xf>
    <xf numFmtId="0" fontId="57" fillId="37" borderId="60" xfId="0" applyFont="1" applyFill="1" applyBorder="1" applyAlignment="1">
      <alignment horizontal="center" vertical="center"/>
    </xf>
    <xf numFmtId="0" fontId="19" fillId="0" borderId="60" xfId="0" applyFont="1" applyBorder="1" applyAlignment="1">
      <alignment horizontal="center" vertical="center" wrapText="1"/>
    </xf>
    <xf numFmtId="0" fontId="57" fillId="37" borderId="60" xfId="0" applyFont="1" applyFill="1" applyBorder="1" applyAlignment="1">
      <alignment horizontal="center" vertical="center" wrapText="1"/>
    </xf>
    <xf numFmtId="0" fontId="19" fillId="0" borderId="60" xfId="0" applyFont="1" applyBorder="1" applyAlignment="1">
      <alignment horizontal="center" vertical="center"/>
    </xf>
    <xf numFmtId="0" fontId="18" fillId="0" borderId="20" xfId="54" applyFont="1" applyFill="1" applyBorder="1" applyAlignment="1">
      <alignment horizontal="center" vertical="center"/>
      <protection/>
    </xf>
    <xf numFmtId="14" fontId="5" fillId="0" borderId="13" xfId="0" applyNumberFormat="1"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14" fontId="5" fillId="0" borderId="20" xfId="0" applyNumberFormat="1" applyFont="1" applyFill="1" applyBorder="1" applyAlignment="1" applyProtection="1">
      <alignment horizontal="center" vertical="center" wrapText="1"/>
      <protection locked="0"/>
    </xf>
    <xf numFmtId="49" fontId="5" fillId="0" borderId="20" xfId="0" applyNumberFormat="1" applyFont="1" applyFill="1" applyBorder="1" applyAlignment="1" applyProtection="1">
      <alignment horizontal="center" vertical="center" wrapText="1"/>
      <protection locked="0"/>
    </xf>
    <xf numFmtId="0" fontId="5" fillId="0" borderId="20" xfId="54" applyFont="1" applyFill="1" applyBorder="1" applyAlignment="1">
      <alignment horizontal="center" vertical="center"/>
      <protection/>
    </xf>
    <xf numFmtId="0" fontId="0" fillId="0" borderId="20" xfId="54" applyFont="1" applyFill="1" applyBorder="1" applyAlignment="1">
      <alignment horizontal="center" vertical="center"/>
      <protection/>
    </xf>
    <xf numFmtId="14" fontId="5" fillId="0" borderId="54" xfId="0" applyNumberFormat="1" applyFont="1" applyFill="1" applyBorder="1" applyAlignment="1" applyProtection="1">
      <alignment horizontal="center" vertical="center" wrapText="1"/>
      <protection locked="0"/>
    </xf>
    <xf numFmtId="14" fontId="5" fillId="0" borderId="16" xfId="0" applyNumberFormat="1" applyFont="1" applyFill="1" applyBorder="1" applyAlignment="1" applyProtection="1">
      <alignment horizontal="center" vertical="center" wrapText="1"/>
      <protection locked="0"/>
    </xf>
    <xf numFmtId="0" fontId="90" fillId="0" borderId="11" xfId="0" applyFont="1" applyFill="1" applyBorder="1" applyAlignment="1" applyProtection="1">
      <alignment horizontal="center" vertical="center" wrapText="1"/>
      <protection locked="0"/>
    </xf>
    <xf numFmtId="0" fontId="86" fillId="0" borderId="16" xfId="54" applyFont="1" applyFill="1" applyBorder="1" applyAlignment="1" quotePrefix="1">
      <alignment horizontal="center" vertical="center" wrapText="1"/>
      <protection/>
    </xf>
    <xf numFmtId="0" fontId="5" fillId="0" borderId="16" xfId="0" applyFont="1" applyFill="1" applyBorder="1" applyAlignment="1" applyProtection="1" quotePrefix="1">
      <alignment horizontal="center" vertical="center" wrapText="1"/>
      <protection locked="0"/>
    </xf>
    <xf numFmtId="0" fontId="18" fillId="0" borderId="47" xfId="54" applyFont="1" applyFill="1" applyBorder="1" applyAlignment="1">
      <alignment vertical="center" wrapText="1"/>
      <protection/>
    </xf>
    <xf numFmtId="0" fontId="28" fillId="0" borderId="0" xfId="0" applyFont="1" applyAlignment="1">
      <alignment/>
    </xf>
    <xf numFmtId="191" fontId="84" fillId="0" borderId="0" xfId="54" applyNumberFormat="1" applyFont="1" applyFill="1" applyBorder="1" applyAlignment="1">
      <alignment vertical="center"/>
      <protection/>
    </xf>
    <xf numFmtId="190" fontId="92" fillId="0" borderId="0" xfId="54" applyNumberFormat="1" applyFont="1" applyFill="1" applyBorder="1" applyAlignment="1">
      <alignment vertical="center"/>
      <protection/>
    </xf>
    <xf numFmtId="0" fontId="0" fillId="0" borderId="46" xfId="54" applyFont="1" applyFill="1" applyBorder="1" applyAlignment="1">
      <alignment vertical="center" wrapText="1"/>
      <protection/>
    </xf>
    <xf numFmtId="0" fontId="0" fillId="0" borderId="29" xfId="54" applyFont="1" applyFill="1" applyBorder="1" applyAlignment="1">
      <alignment vertical="center" wrapText="1"/>
      <protection/>
    </xf>
    <xf numFmtId="192" fontId="84" fillId="0" borderId="0" xfId="54" applyNumberFormat="1" applyFont="1" applyFill="1" applyBorder="1" applyAlignment="1">
      <alignment vertical="center"/>
      <protection/>
    </xf>
    <xf numFmtId="192" fontId="0" fillId="0" borderId="33" xfId="54" applyNumberFormat="1" applyFont="1" applyFill="1" applyBorder="1" applyAlignment="1">
      <alignment vertical="center" wrapText="1"/>
      <protection/>
    </xf>
    <xf numFmtId="192" fontId="0" fillId="0" borderId="29" xfId="54" applyNumberFormat="1" applyFont="1" applyFill="1" applyBorder="1" applyAlignment="1">
      <alignment vertical="center" wrapText="1"/>
      <protection/>
    </xf>
    <xf numFmtId="2" fontId="84" fillId="0" borderId="0" xfId="54" applyNumberFormat="1" applyFont="1" applyFill="1" applyBorder="1" applyAlignment="1">
      <alignment vertical="center"/>
      <protection/>
    </xf>
    <xf numFmtId="191" fontId="5" fillId="0" borderId="0" xfId="0" applyNumberFormat="1" applyFont="1" applyFill="1" applyBorder="1" applyAlignment="1" applyProtection="1">
      <alignment horizontal="center" vertical="center" wrapText="1"/>
      <protection locked="0"/>
    </xf>
    <xf numFmtId="192" fontId="84" fillId="0" borderId="0" xfId="54" applyNumberFormat="1" applyFont="1" applyFill="1" applyBorder="1" applyAlignment="1">
      <alignment horizontal="center" vertical="center"/>
      <protection/>
    </xf>
    <xf numFmtId="192" fontId="0" fillId="0" borderId="0" xfId="54" applyNumberFormat="1" applyFont="1" applyFill="1" applyBorder="1" applyAlignment="1">
      <alignment vertical="center"/>
      <protection/>
    </xf>
    <xf numFmtId="2" fontId="0" fillId="0" borderId="0" xfId="54" applyNumberFormat="1" applyFont="1" applyFill="1" applyBorder="1" applyAlignment="1">
      <alignment horizontal="center" vertical="center"/>
      <protection/>
    </xf>
    <xf numFmtId="190" fontId="0" fillId="0" borderId="0" xfId="54" applyNumberFormat="1" applyFont="1" applyFill="1" applyBorder="1" applyAlignment="1">
      <alignment horizontal="center" vertical="center"/>
      <protection/>
    </xf>
    <xf numFmtId="2" fontId="5" fillId="0" borderId="23" xfId="54" applyNumberFormat="1" applyFont="1" applyFill="1" applyBorder="1" applyAlignment="1">
      <alignment horizontal="center" vertical="center" wrapText="1"/>
      <protection/>
    </xf>
    <xf numFmtId="14" fontId="11" fillId="0" borderId="41" xfId="54" applyNumberFormat="1" applyFont="1" applyFill="1" applyBorder="1" applyAlignment="1">
      <alignment horizontal="center" vertical="center" wrapText="1"/>
      <protection/>
    </xf>
    <xf numFmtId="14" fontId="11" fillId="0" borderId="10" xfId="54" applyNumberFormat="1" applyFont="1" applyFill="1" applyBorder="1" applyAlignment="1">
      <alignment horizontal="center" vertical="center" wrapText="1"/>
      <protection/>
    </xf>
    <xf numFmtId="49" fontId="5" fillId="37" borderId="13" xfId="55" applyNumberFormat="1" applyFont="1" applyFill="1" applyBorder="1" applyAlignment="1">
      <alignment horizontal="center" vertical="center" wrapText="1"/>
      <protection/>
    </xf>
    <xf numFmtId="192" fontId="5" fillId="37" borderId="13" xfId="0" applyNumberFormat="1" applyFont="1" applyFill="1" applyBorder="1" applyAlignment="1">
      <alignment horizontal="center" vertical="center" wrapText="1"/>
    </xf>
    <xf numFmtId="0" fontId="18" fillId="0" borderId="40" xfId="54" applyFont="1" applyFill="1" applyBorder="1" applyAlignment="1">
      <alignment vertical="center" wrapText="1"/>
      <protection/>
    </xf>
    <xf numFmtId="191" fontId="0" fillId="0" borderId="0" xfId="54" applyNumberFormat="1" applyFont="1" applyFill="1" applyBorder="1" applyAlignment="1">
      <alignment vertical="center"/>
      <protection/>
    </xf>
    <xf numFmtId="0" fontId="0" fillId="38" borderId="15" xfId="0" applyFont="1" applyFill="1" applyBorder="1" applyAlignment="1">
      <alignment horizontal="center" vertical="center"/>
    </xf>
    <xf numFmtId="0" fontId="0" fillId="38" borderId="16" xfId="0" applyFont="1" applyFill="1" applyBorder="1" applyAlignment="1">
      <alignment horizontal="center" vertical="center" wrapText="1"/>
    </xf>
    <xf numFmtId="0" fontId="0" fillId="38" borderId="16" xfId="0" applyFont="1" applyFill="1" applyBorder="1" applyAlignment="1" quotePrefix="1">
      <alignment horizontal="center" vertical="center" wrapText="1"/>
    </xf>
    <xf numFmtId="0" fontId="0" fillId="38" borderId="16" xfId="0" applyNumberFormat="1" applyFont="1" applyFill="1" applyBorder="1" applyAlignment="1">
      <alignment horizontal="center" vertical="center" wrapText="1"/>
    </xf>
    <xf numFmtId="14" fontId="0" fillId="38" borderId="16" xfId="0" applyNumberFormat="1" applyFont="1" applyFill="1" applyBorder="1" applyAlignment="1">
      <alignment horizontal="center" vertical="center" wrapText="1"/>
    </xf>
    <xf numFmtId="0" fontId="0" fillId="38" borderId="16" xfId="0" applyFont="1" applyFill="1" applyBorder="1" applyAlignment="1" quotePrefix="1">
      <alignment horizontal="center" vertical="center"/>
    </xf>
    <xf numFmtId="0" fontId="0" fillId="38" borderId="47" xfId="0" applyFont="1" applyFill="1" applyBorder="1" applyAlignment="1">
      <alignment horizontal="center" vertical="center" wrapText="1"/>
    </xf>
    <xf numFmtId="0" fontId="0" fillId="38" borderId="0" xfId="0" applyFill="1" applyAlignment="1">
      <alignment/>
    </xf>
    <xf numFmtId="192" fontId="0" fillId="0" borderId="0" xfId="0" applyNumberFormat="1" applyFont="1" applyBorder="1" applyAlignment="1">
      <alignment wrapText="1"/>
    </xf>
    <xf numFmtId="0" fontId="0" fillId="0" borderId="0" xfId="0" applyFont="1" applyFill="1" applyBorder="1" applyAlignment="1">
      <alignment horizontal="center" vertical="center"/>
    </xf>
    <xf numFmtId="0" fontId="0" fillId="0" borderId="0" xfId="0" applyFont="1" applyAlignment="1">
      <alignment horizontal="center"/>
    </xf>
    <xf numFmtId="0" fontId="0" fillId="0" borderId="0" xfId="0" applyAlignment="1">
      <alignment horizontal="center"/>
    </xf>
    <xf numFmtId="0" fontId="31" fillId="0" borderId="0" xfId="0" applyFont="1" applyAlignment="1">
      <alignment/>
    </xf>
    <xf numFmtId="0" fontId="93" fillId="0" borderId="0" xfId="0" applyFont="1" applyAlignment="1">
      <alignment horizontal="center" vertical="center" readingOrder="1"/>
    </xf>
    <xf numFmtId="0" fontId="57" fillId="0" borderId="0" xfId="0" applyFont="1" applyBorder="1" applyAlignment="1">
      <alignment horizontal="center" vertical="center" wrapText="1"/>
    </xf>
    <xf numFmtId="198" fontId="0" fillId="0" borderId="0" xfId="54" applyNumberFormat="1" applyFont="1" applyFill="1" applyBorder="1" applyAlignment="1">
      <alignment horizontal="center" vertical="center"/>
      <protection/>
    </xf>
    <xf numFmtId="2" fontId="0" fillId="0" borderId="0" xfId="54" applyNumberFormat="1" applyFont="1" applyAlignment="1">
      <alignment vertical="center"/>
      <protection/>
    </xf>
    <xf numFmtId="0" fontId="91" fillId="34" borderId="48" xfId="54" applyFont="1" applyFill="1" applyBorder="1" applyAlignment="1">
      <alignment horizontal="center" vertical="center" wrapText="1"/>
      <protection/>
    </xf>
    <xf numFmtId="49" fontId="5" fillId="0" borderId="13" xfId="55" applyNumberFormat="1" applyFont="1" applyFill="1" applyBorder="1" applyAlignment="1">
      <alignment vertical="center" wrapText="1"/>
      <protection/>
    </xf>
    <xf numFmtId="0" fontId="5" fillId="33" borderId="13" xfId="54" applyFont="1" applyFill="1" applyBorder="1" applyAlignment="1">
      <alignment horizontal="center" vertical="center" wrapText="1"/>
      <protection/>
    </xf>
    <xf numFmtId="0" fontId="5" fillId="0" borderId="13" xfId="0" applyNumberFormat="1"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191" fontId="5" fillId="0" borderId="13" xfId="0" applyNumberFormat="1" applyFont="1" applyFill="1" applyBorder="1" applyAlignment="1">
      <alignment horizontal="center" vertical="center" wrapText="1"/>
    </xf>
    <xf numFmtId="194" fontId="5" fillId="0" borderId="13" xfId="0" applyNumberFormat="1" applyFont="1" applyFill="1" applyBorder="1" applyAlignment="1">
      <alignment horizontal="center" vertical="center" wrapText="1"/>
    </xf>
    <xf numFmtId="193" fontId="5" fillId="0" borderId="13" xfId="0" applyNumberFormat="1" applyFont="1" applyFill="1" applyBorder="1" applyAlignment="1">
      <alignment horizontal="center" vertical="center" wrapText="1"/>
    </xf>
    <xf numFmtId="193" fontId="5" fillId="0" borderId="10" xfId="54" applyNumberFormat="1" applyFont="1" applyFill="1" applyBorder="1" applyAlignment="1">
      <alignment horizontal="center" vertical="center" wrapText="1"/>
      <protection/>
    </xf>
    <xf numFmtId="49" fontId="3" fillId="0" borderId="0" xfId="54" applyNumberFormat="1" applyFont="1" applyBorder="1" applyAlignment="1">
      <alignment horizontal="center" vertical="center" textRotation="90" wrapText="1"/>
      <protection/>
    </xf>
    <xf numFmtId="49" fontId="5" fillId="0" borderId="26" xfId="54" applyNumberFormat="1" applyFont="1" applyFill="1" applyBorder="1" applyAlignment="1">
      <alignment horizontal="center" vertical="center"/>
      <protection/>
    </xf>
    <xf numFmtId="49" fontId="11" fillId="0" borderId="14" xfId="54" applyNumberFormat="1" applyFont="1" applyFill="1" applyBorder="1" applyAlignment="1">
      <alignment horizontal="center" vertical="center"/>
      <protection/>
    </xf>
    <xf numFmtId="0" fontId="31" fillId="0" borderId="29" xfId="54" applyNumberFormat="1" applyFont="1" applyFill="1" applyBorder="1" applyAlignment="1">
      <alignment horizontal="center" vertical="center" wrapText="1"/>
      <protection/>
    </xf>
    <xf numFmtId="0" fontId="94" fillId="37" borderId="60" xfId="0" applyFont="1" applyFill="1" applyBorder="1" applyAlignment="1">
      <alignment horizontal="center" vertical="center"/>
    </xf>
    <xf numFmtId="0" fontId="95" fillId="0" borderId="60" xfId="0" applyFont="1" applyBorder="1" applyAlignment="1">
      <alignment horizontal="center" vertical="center"/>
    </xf>
    <xf numFmtId="0" fontId="95" fillId="0" borderId="60" xfId="0" applyFont="1" applyBorder="1" applyAlignment="1">
      <alignment horizontal="center" vertical="center" wrapText="1"/>
    </xf>
    <xf numFmtId="2" fontId="5" fillId="0" borderId="38" xfId="54" applyNumberFormat="1" applyFont="1" applyFill="1" applyBorder="1" applyAlignment="1">
      <alignment horizontal="center" vertical="center" wrapText="1"/>
      <protection/>
    </xf>
    <xf numFmtId="49" fontId="19" fillId="0" borderId="0" xfId="54" applyNumberFormat="1" applyFont="1" applyFill="1" applyBorder="1" applyAlignment="1">
      <alignment horizontal="center" vertical="center" wrapText="1"/>
      <protection/>
    </xf>
    <xf numFmtId="49" fontId="19" fillId="0" borderId="0" xfId="54" applyNumberFormat="1" applyFont="1" applyFill="1" applyBorder="1" applyAlignment="1">
      <alignment horizontal="center" vertical="center"/>
      <protection/>
    </xf>
    <xf numFmtId="0" fontId="90" fillId="0" borderId="21" xfId="54" applyFont="1" applyFill="1" applyBorder="1" applyAlignment="1">
      <alignment horizontal="center" vertical="center" wrapText="1"/>
      <protection/>
    </xf>
    <xf numFmtId="0" fontId="90" fillId="0" borderId="10" xfId="54" applyFont="1" applyFill="1" applyBorder="1" applyAlignment="1">
      <alignment horizontal="center" vertical="center" wrapText="1"/>
      <protection/>
    </xf>
    <xf numFmtId="0" fontId="90" fillId="0" borderId="21" xfId="54" applyFont="1" applyFill="1" applyBorder="1" applyAlignment="1">
      <alignment horizontal="center" vertical="center"/>
      <protection/>
    </xf>
    <xf numFmtId="0" fontId="90" fillId="0" borderId="16" xfId="54" applyFont="1" applyFill="1" applyBorder="1" applyAlignment="1">
      <alignment horizontal="center" vertical="center" wrapText="1"/>
      <protection/>
    </xf>
    <xf numFmtId="0" fontId="90" fillId="0" borderId="16" xfId="54" applyFont="1" applyFill="1" applyBorder="1" applyAlignment="1">
      <alignment horizontal="center" vertical="center"/>
      <protection/>
    </xf>
    <xf numFmtId="0" fontId="96" fillId="0" borderId="0" xfId="54" applyFont="1" applyFill="1" applyBorder="1" applyAlignment="1">
      <alignment vertical="center"/>
      <protection/>
    </xf>
    <xf numFmtId="49" fontId="90" fillId="0" borderId="21" xfId="0" applyNumberFormat="1" applyFont="1" applyFill="1" applyBorder="1" applyAlignment="1" applyProtection="1">
      <alignment horizontal="center" vertical="center" wrapText="1"/>
      <protection locked="0"/>
    </xf>
    <xf numFmtId="0" fontId="97" fillId="0" borderId="10" xfId="54" applyFont="1" applyFill="1" applyBorder="1" applyAlignment="1">
      <alignment vertical="center" wrapText="1"/>
      <protection/>
    </xf>
    <xf numFmtId="190" fontId="5" fillId="37" borderId="10" xfId="0" applyNumberFormat="1" applyFont="1" applyFill="1" applyBorder="1" applyAlignment="1">
      <alignment horizontal="center" vertical="center" wrapText="1"/>
    </xf>
    <xf numFmtId="49" fontId="90" fillId="0" borderId="13" xfId="0" applyNumberFormat="1" applyFont="1" applyFill="1" applyBorder="1" applyAlignment="1" applyProtection="1">
      <alignment horizontal="center" vertical="center" wrapText="1"/>
      <protection locked="0"/>
    </xf>
    <xf numFmtId="0" fontId="96" fillId="0" borderId="41" xfId="54" applyFont="1" applyFill="1" applyBorder="1" applyAlignment="1">
      <alignment vertical="center" wrapText="1"/>
      <protection/>
    </xf>
    <xf numFmtId="0" fontId="5" fillId="0" borderId="23" xfId="54" applyFont="1" applyFill="1" applyBorder="1" applyAlignment="1">
      <alignment horizontal="center" vertical="center" wrapText="1"/>
      <protection/>
    </xf>
    <xf numFmtId="49" fontId="11" fillId="0" borderId="23" xfId="55" applyNumberFormat="1" applyFont="1" applyFill="1" applyBorder="1" applyAlignment="1">
      <alignment horizontal="center" vertical="center" wrapText="1"/>
      <protection/>
    </xf>
    <xf numFmtId="2" fontId="86" fillId="0" borderId="13" xfId="54" applyNumberFormat="1" applyFont="1" applyFill="1" applyBorder="1" applyAlignment="1">
      <alignment horizontal="center" vertical="center" wrapText="1"/>
      <protection/>
    </xf>
    <xf numFmtId="49" fontId="5" fillId="0" borderId="23" xfId="54" applyNumberFormat="1" applyFont="1" applyFill="1" applyBorder="1" applyAlignment="1">
      <alignment vertical="center"/>
      <protection/>
    </xf>
    <xf numFmtId="49" fontId="11" fillId="0" borderId="37" xfId="54" applyNumberFormat="1" applyFont="1" applyFill="1" applyBorder="1" applyAlignment="1">
      <alignment horizontal="center" vertical="center" wrapText="1"/>
      <protection/>
    </xf>
    <xf numFmtId="49" fontId="11" fillId="0" borderId="10" xfId="55" applyNumberFormat="1" applyFont="1" applyFill="1" applyBorder="1" applyAlignment="1">
      <alignment horizontal="center" vertical="center" wrapText="1"/>
      <protection/>
    </xf>
    <xf numFmtId="49" fontId="19" fillId="0" borderId="0" xfId="0" applyNumberFormat="1" applyFont="1" applyFill="1" applyBorder="1" applyAlignment="1">
      <alignment horizontal="center" vertical="center"/>
    </xf>
    <xf numFmtId="0" fontId="86" fillId="0" borderId="10" xfId="54" applyFont="1" applyFill="1" applyBorder="1" applyAlignment="1">
      <alignment horizontal="center" vertical="center" wrapText="1"/>
      <protection/>
    </xf>
    <xf numFmtId="0" fontId="5" fillId="0" borderId="21" xfId="55" applyFont="1" applyFill="1" applyBorder="1" applyAlignment="1">
      <alignment vertical="center" wrapText="1"/>
      <protection/>
    </xf>
    <xf numFmtId="0" fontId="5" fillId="0" borderId="13" xfId="55" applyFont="1" applyFill="1" applyBorder="1" applyAlignment="1">
      <alignment vertical="center" wrapText="1"/>
      <protection/>
    </xf>
    <xf numFmtId="49" fontId="5" fillId="0" borderId="10" xfId="0" applyNumberFormat="1" applyFont="1" applyFill="1" applyBorder="1" applyAlignment="1">
      <alignment vertical="center" wrapText="1"/>
    </xf>
    <xf numFmtId="49" fontId="0" fillId="0" borderId="21" xfId="33" applyNumberFormat="1" applyFont="1" applyFill="1" applyBorder="1" applyAlignment="1">
      <alignment horizontal="center" vertical="center"/>
    </xf>
    <xf numFmtId="0" fontId="0" fillId="0" borderId="54" xfId="0" applyFont="1" applyBorder="1" applyAlignment="1">
      <alignment horizontal="center" vertical="center" wrapText="1"/>
    </xf>
    <xf numFmtId="0" fontId="5" fillId="0" borderId="13" xfId="0" applyNumberFormat="1" applyFont="1" applyFill="1" applyBorder="1" applyAlignment="1">
      <alignment vertical="center" wrapText="1"/>
    </xf>
    <xf numFmtId="196" fontId="18" fillId="0" borderId="16" xfId="54" applyNumberFormat="1" applyFont="1" applyFill="1" applyBorder="1" applyAlignment="1">
      <alignment horizontal="center" vertical="center"/>
      <protection/>
    </xf>
    <xf numFmtId="17" fontId="5" fillId="0" borderId="13" xfId="0" applyNumberFormat="1" applyFont="1" applyFill="1" applyBorder="1" applyAlignment="1">
      <alignment horizontal="center" vertical="center" wrapText="1"/>
    </xf>
    <xf numFmtId="0" fontId="9" fillId="39" borderId="0" xfId="54" applyFont="1" applyFill="1" applyAlignment="1">
      <alignment vertical="center"/>
      <protection/>
    </xf>
    <xf numFmtId="14" fontId="5" fillId="39" borderId="13" xfId="54" applyNumberFormat="1" applyFont="1" applyFill="1" applyBorder="1" applyAlignment="1">
      <alignment horizontal="center" vertical="center" wrapText="1"/>
      <protection/>
    </xf>
    <xf numFmtId="14" fontId="11" fillId="39" borderId="13" xfId="54" applyNumberFormat="1" applyFont="1" applyFill="1" applyBorder="1" applyAlignment="1">
      <alignment horizontal="left" vertical="center" wrapText="1"/>
      <protection/>
    </xf>
    <xf numFmtId="49" fontId="5" fillId="39" borderId="13" xfId="54" applyNumberFormat="1" applyFont="1" applyFill="1" applyBorder="1" applyAlignment="1">
      <alignment horizontal="center" vertical="center" wrapText="1"/>
      <protection/>
    </xf>
    <xf numFmtId="2" fontId="5" fillId="39" borderId="13" xfId="54" applyNumberFormat="1" applyFont="1" applyFill="1" applyBorder="1" applyAlignment="1">
      <alignment horizontal="center" vertical="center" wrapText="1"/>
      <protection/>
    </xf>
    <xf numFmtId="0" fontId="11" fillId="39" borderId="13" xfId="54" applyFont="1" applyFill="1" applyBorder="1" applyAlignment="1">
      <alignment horizontal="center" vertical="center" wrapText="1"/>
      <protection/>
    </xf>
    <xf numFmtId="14" fontId="11" fillId="39" borderId="41" xfId="54" applyNumberFormat="1" applyFont="1" applyFill="1" applyBorder="1" applyAlignment="1">
      <alignment horizontal="center" vertical="center" wrapText="1"/>
      <protection/>
    </xf>
    <xf numFmtId="194" fontId="18" fillId="39" borderId="0" xfId="54" applyNumberFormat="1" applyFont="1" applyFill="1" applyBorder="1" applyAlignment="1">
      <alignment vertical="center"/>
      <protection/>
    </xf>
    <xf numFmtId="0" fontId="9" fillId="39" borderId="0" xfId="54" applyFont="1" applyFill="1" applyBorder="1" applyAlignment="1">
      <alignment vertical="center"/>
      <protection/>
    </xf>
    <xf numFmtId="0" fontId="85" fillId="39" borderId="0" xfId="54" applyFont="1" applyFill="1" applyAlignment="1">
      <alignment vertical="center" wrapText="1"/>
      <protection/>
    </xf>
    <xf numFmtId="14" fontId="5" fillId="39" borderId="10" xfId="54" applyNumberFormat="1" applyFont="1" applyFill="1" applyBorder="1" applyAlignment="1">
      <alignment horizontal="center" vertical="center" wrapText="1"/>
      <protection/>
    </xf>
    <xf numFmtId="14" fontId="11" fillId="39" borderId="10" xfId="54" applyNumberFormat="1" applyFont="1" applyFill="1" applyBorder="1" applyAlignment="1">
      <alignment horizontal="left" vertical="center" wrapText="1"/>
      <protection/>
    </xf>
    <xf numFmtId="0" fontId="5" fillId="39" borderId="10" xfId="54" applyFont="1" applyFill="1" applyBorder="1" applyAlignment="1">
      <alignment horizontal="center" vertical="center" wrapText="1"/>
      <protection/>
    </xf>
    <xf numFmtId="2" fontId="5" fillId="39" borderId="10" xfId="54" applyNumberFormat="1" applyFont="1" applyFill="1" applyBorder="1" applyAlignment="1">
      <alignment horizontal="center" vertical="center" wrapText="1"/>
      <protection/>
    </xf>
    <xf numFmtId="2" fontId="86" fillId="39" borderId="10" xfId="54" applyNumberFormat="1" applyFont="1" applyFill="1" applyBorder="1" applyAlignment="1">
      <alignment horizontal="center" vertical="center" wrapText="1"/>
      <protection/>
    </xf>
    <xf numFmtId="0" fontId="11" fillId="39" borderId="10" xfId="54" applyFont="1" applyFill="1" applyBorder="1" applyAlignment="1">
      <alignment horizontal="center" vertical="center" wrapText="1"/>
      <protection/>
    </xf>
    <xf numFmtId="14" fontId="11" fillId="39" borderId="17" xfId="54" applyNumberFormat="1" applyFont="1" applyFill="1" applyBorder="1" applyAlignment="1">
      <alignment horizontal="center" vertical="center" wrapText="1"/>
      <protection/>
    </xf>
    <xf numFmtId="0" fontId="85" fillId="39" borderId="0" xfId="54" applyFont="1" applyFill="1" applyBorder="1" applyAlignment="1">
      <alignment vertical="center"/>
      <protection/>
    </xf>
    <xf numFmtId="14" fontId="5" fillId="39" borderId="21" xfId="54" applyNumberFormat="1" applyFont="1" applyFill="1" applyBorder="1" applyAlignment="1">
      <alignment horizontal="center" vertical="center" wrapText="1"/>
      <protection/>
    </xf>
    <xf numFmtId="49" fontId="5" fillId="39" borderId="10" xfId="54" applyNumberFormat="1" applyFont="1" applyFill="1" applyBorder="1" applyAlignment="1">
      <alignment horizontal="center" vertical="center" wrapText="1"/>
      <protection/>
    </xf>
    <xf numFmtId="14" fontId="11" fillId="39" borderId="10" xfId="54" applyNumberFormat="1" applyFont="1" applyFill="1" applyBorder="1" applyAlignment="1">
      <alignment horizontal="center" vertical="center" wrapText="1"/>
      <protection/>
    </xf>
    <xf numFmtId="0" fontId="85" fillId="39" borderId="0" xfId="54" applyFont="1" applyFill="1" applyAlignment="1">
      <alignment vertical="center"/>
      <protection/>
    </xf>
    <xf numFmtId="2" fontId="86" fillId="39" borderId="13" xfId="54" applyNumberFormat="1" applyFont="1" applyFill="1" applyBorder="1" applyAlignment="1">
      <alignment horizontal="center" vertical="center" wrapText="1"/>
      <protection/>
    </xf>
    <xf numFmtId="49" fontId="11" fillId="39" borderId="10" xfId="55" applyNumberFormat="1" applyFont="1" applyFill="1" applyBorder="1" applyAlignment="1">
      <alignment horizontal="center" vertical="center" wrapText="1"/>
      <protection/>
    </xf>
    <xf numFmtId="49" fontId="11" fillId="39" borderId="10" xfId="54" applyNumberFormat="1" applyFont="1" applyFill="1" applyBorder="1" applyAlignment="1">
      <alignment horizontal="center" vertical="center" wrapText="1"/>
      <protection/>
    </xf>
    <xf numFmtId="49" fontId="11" fillId="39" borderId="23" xfId="55" applyNumberFormat="1" applyFont="1" applyFill="1" applyBorder="1" applyAlignment="1">
      <alignment horizontal="center" vertical="center" wrapText="1"/>
      <protection/>
    </xf>
    <xf numFmtId="0" fontId="5" fillId="39" borderId="23" xfId="54" applyFont="1" applyFill="1" applyBorder="1" applyAlignment="1">
      <alignment horizontal="center" vertical="center" wrapText="1"/>
      <protection/>
    </xf>
    <xf numFmtId="2" fontId="5" fillId="39" borderId="23" xfId="54" applyNumberFormat="1" applyFont="1" applyFill="1" applyBorder="1" applyAlignment="1">
      <alignment horizontal="center" vertical="center" wrapText="1"/>
      <protection/>
    </xf>
    <xf numFmtId="49" fontId="5" fillId="39" borderId="23" xfId="54" applyNumberFormat="1" applyFont="1" applyFill="1" applyBorder="1" applyAlignment="1">
      <alignment vertical="center"/>
      <protection/>
    </xf>
    <xf numFmtId="49" fontId="11" fillId="39" borderId="37" xfId="54" applyNumberFormat="1" applyFont="1" applyFill="1" applyBorder="1" applyAlignment="1">
      <alignment horizontal="center" vertical="center" wrapText="1"/>
      <protection/>
    </xf>
    <xf numFmtId="0" fontId="0" fillId="39" borderId="0" xfId="54" applyNumberFormat="1" applyFont="1" applyFill="1" applyBorder="1" applyAlignment="1">
      <alignment horizontal="right" vertical="center"/>
      <protection/>
    </xf>
    <xf numFmtId="49" fontId="5" fillId="39" borderId="0" xfId="54" applyNumberFormat="1" applyFont="1" applyFill="1" applyBorder="1" applyAlignment="1">
      <alignment vertical="center"/>
      <protection/>
    </xf>
    <xf numFmtId="0" fontId="1" fillId="0" borderId="0" xfId="54" applyFont="1" applyFill="1" applyAlignment="1">
      <alignment vertical="center" wrapText="1"/>
      <protection/>
    </xf>
    <xf numFmtId="0" fontId="1" fillId="0" borderId="0" xfId="54" applyFont="1" applyFill="1" applyBorder="1" applyAlignment="1">
      <alignment vertical="center" wrapText="1"/>
      <protection/>
    </xf>
    <xf numFmtId="0" fontId="5" fillId="0" borderId="0" xfId="54" applyFont="1" applyFill="1" applyBorder="1" applyAlignment="1">
      <alignment vertical="center" wrapText="1"/>
      <protection/>
    </xf>
    <xf numFmtId="0" fontId="1" fillId="40" borderId="0" xfId="54" applyFont="1" applyFill="1" applyAlignment="1">
      <alignment vertical="center"/>
      <protection/>
    </xf>
    <xf numFmtId="0" fontId="11" fillId="40" borderId="19" xfId="54" applyFont="1" applyFill="1" applyBorder="1" applyAlignment="1">
      <alignment horizontal="center" vertical="center" wrapText="1"/>
      <protection/>
    </xf>
    <xf numFmtId="0" fontId="5" fillId="40" borderId="12" xfId="54" applyFont="1" applyFill="1" applyBorder="1" applyAlignment="1">
      <alignment horizontal="center" vertical="center" wrapText="1"/>
      <protection/>
    </xf>
    <xf numFmtId="49" fontId="5" fillId="40" borderId="27" xfId="54" applyNumberFormat="1" applyFont="1" applyFill="1" applyBorder="1" applyAlignment="1">
      <alignment horizontal="center" vertical="center" wrapText="1"/>
      <protection/>
    </xf>
    <xf numFmtId="49" fontId="5" fillId="40" borderId="12" xfId="55" applyNumberFormat="1" applyFont="1" applyFill="1" applyBorder="1" applyAlignment="1">
      <alignment horizontal="center" vertical="center" wrapText="1"/>
      <protection/>
    </xf>
    <xf numFmtId="0" fontId="5" fillId="40" borderId="28" xfId="54" applyFont="1" applyFill="1" applyBorder="1" applyAlignment="1">
      <alignment horizontal="center" vertical="center" wrapText="1"/>
      <protection/>
    </xf>
    <xf numFmtId="14" fontId="5" fillId="40" borderId="12" xfId="54" applyNumberFormat="1" applyFont="1" applyFill="1" applyBorder="1" applyAlignment="1">
      <alignment horizontal="center" vertical="center" wrapText="1"/>
      <protection/>
    </xf>
    <xf numFmtId="49" fontId="11" fillId="40" borderId="12" xfId="55" applyNumberFormat="1" applyFont="1" applyFill="1" applyBorder="1" applyAlignment="1">
      <alignment horizontal="left" vertical="center" wrapText="1"/>
      <protection/>
    </xf>
    <xf numFmtId="2" fontId="5" fillId="40" borderId="12" xfId="54" applyNumberFormat="1" applyFont="1" applyFill="1" applyBorder="1" applyAlignment="1">
      <alignment horizontal="center" vertical="center" wrapText="1"/>
      <protection/>
    </xf>
    <xf numFmtId="0" fontId="11" fillId="40" borderId="12" xfId="54" applyFont="1" applyFill="1" applyBorder="1" applyAlignment="1">
      <alignment horizontal="center" vertical="center" wrapText="1"/>
      <protection/>
    </xf>
    <xf numFmtId="14" fontId="11" fillId="40" borderId="14" xfId="54" applyNumberFormat="1" applyFont="1" applyFill="1" applyBorder="1" applyAlignment="1">
      <alignment horizontal="center" vertical="center" wrapText="1"/>
      <protection/>
    </xf>
    <xf numFmtId="194" fontId="18" fillId="40" borderId="0" xfId="54" applyNumberFormat="1" applyFont="1" applyFill="1" applyBorder="1" applyAlignment="1">
      <alignment vertical="center"/>
      <protection/>
    </xf>
    <xf numFmtId="0" fontId="1" fillId="40" borderId="0" xfId="54" applyFont="1" applyFill="1" applyBorder="1" applyAlignment="1">
      <alignment vertical="center"/>
      <protection/>
    </xf>
    <xf numFmtId="17" fontId="5" fillId="0" borderId="13" xfId="0" applyNumberFormat="1" applyFont="1" applyFill="1" applyBorder="1" applyAlignment="1">
      <alignment vertical="center" wrapText="1"/>
    </xf>
    <xf numFmtId="192" fontId="18" fillId="0" borderId="29" xfId="54" applyNumberFormat="1" applyFont="1" applyFill="1" applyBorder="1" applyAlignment="1">
      <alignment horizontal="center" vertical="center" wrapText="1"/>
      <protection/>
    </xf>
    <xf numFmtId="192" fontId="18" fillId="0" borderId="33" xfId="54" applyNumberFormat="1" applyFont="1" applyFill="1" applyBorder="1" applyAlignment="1">
      <alignment horizontal="center" vertical="center" wrapText="1"/>
      <protection/>
    </xf>
    <xf numFmtId="49" fontId="5" fillId="0" borderId="38" xfId="54" applyNumberFormat="1" applyFont="1" applyFill="1" applyBorder="1" applyAlignment="1">
      <alignment horizontal="center" vertical="center"/>
      <protection/>
    </xf>
    <xf numFmtId="49" fontId="11" fillId="0" borderId="39" xfId="54" applyNumberFormat="1" applyFont="1" applyFill="1" applyBorder="1" applyAlignment="1">
      <alignment horizontal="center" vertical="center" wrapText="1"/>
      <protection/>
    </xf>
    <xf numFmtId="49" fontId="5" fillId="0" borderId="52" xfId="54" applyNumberFormat="1" applyFont="1" applyFill="1" applyBorder="1" applyAlignment="1">
      <alignment horizontal="center" vertical="center"/>
      <protection/>
    </xf>
    <xf numFmtId="14" fontId="5" fillId="0" borderId="38" xfId="54" applyNumberFormat="1" applyFont="1" applyFill="1" applyBorder="1" applyAlignment="1">
      <alignment horizontal="center" vertical="center"/>
      <protection/>
    </xf>
    <xf numFmtId="49" fontId="11" fillId="0" borderId="38" xfId="54" applyNumberFormat="1" applyFont="1" applyFill="1" applyBorder="1" applyAlignment="1">
      <alignment horizontal="left" vertical="center" wrapText="1"/>
      <protection/>
    </xf>
    <xf numFmtId="192" fontId="5" fillId="0" borderId="38" xfId="54" applyNumberFormat="1" applyFont="1" applyFill="1" applyBorder="1" applyAlignment="1">
      <alignment horizontal="center" vertical="center" wrapText="1"/>
      <protection/>
    </xf>
    <xf numFmtId="0" fontId="5" fillId="36" borderId="38" xfId="54" applyFont="1" applyFill="1" applyBorder="1" applyAlignment="1">
      <alignment horizontal="center" vertical="center" wrapText="1"/>
      <protection/>
    </xf>
    <xf numFmtId="0" fontId="11" fillId="35" borderId="38" xfId="54" applyFont="1" applyFill="1" applyBorder="1" applyAlignment="1">
      <alignment horizontal="center" vertical="center" wrapText="1"/>
      <protection/>
    </xf>
    <xf numFmtId="14" fontId="98" fillId="16" borderId="48" xfId="54" applyNumberFormat="1" applyFont="1" applyFill="1" applyBorder="1" applyAlignment="1">
      <alignment horizontal="center" vertical="center" wrapText="1"/>
      <protection/>
    </xf>
    <xf numFmtId="0" fontId="5" fillId="0" borderId="10" xfId="54" applyFont="1" applyFill="1" applyBorder="1" applyAlignment="1">
      <alignment horizontal="center" vertical="center"/>
      <protection/>
    </xf>
    <xf numFmtId="14" fontId="5" fillId="0" borderId="10" xfId="54" applyNumberFormat="1" applyFont="1" applyFill="1" applyBorder="1" applyAlignment="1">
      <alignment horizontal="center" vertical="center"/>
      <protection/>
    </xf>
    <xf numFmtId="49" fontId="11" fillId="0" borderId="10" xfId="54" applyNumberFormat="1" applyFont="1" applyFill="1" applyBorder="1" applyAlignment="1">
      <alignment horizontal="left" vertical="center" wrapText="1"/>
      <protection/>
    </xf>
    <xf numFmtId="0" fontId="11" fillId="35" borderId="10" xfId="54" applyFont="1" applyFill="1" applyBorder="1" applyAlignment="1">
      <alignment horizontal="center" vertical="center" wrapText="1"/>
      <protection/>
    </xf>
    <xf numFmtId="49" fontId="11" fillId="0" borderId="38" xfId="54" applyNumberFormat="1" applyFont="1" applyFill="1" applyBorder="1" applyAlignment="1">
      <alignment horizontal="center" vertical="center"/>
      <protection/>
    </xf>
    <xf numFmtId="0" fontId="5" fillId="0" borderId="10" xfId="54" applyFont="1" applyFill="1" applyBorder="1" applyAlignment="1">
      <alignment vertical="center"/>
      <protection/>
    </xf>
    <xf numFmtId="0" fontId="5" fillId="0" borderId="21" xfId="54" applyFont="1" applyFill="1" applyBorder="1" applyAlignment="1">
      <alignment vertical="center"/>
      <protection/>
    </xf>
    <xf numFmtId="0" fontId="5" fillId="0" borderId="16" xfId="54" applyFont="1" applyFill="1" applyBorder="1" applyAlignment="1">
      <alignment vertical="center"/>
      <protection/>
    </xf>
    <xf numFmtId="49" fontId="57" fillId="0" borderId="61" xfId="54" applyNumberFormat="1" applyFont="1" applyFill="1" applyBorder="1" applyAlignment="1">
      <alignment horizontal="center" vertical="center" wrapText="1"/>
      <protection/>
    </xf>
    <xf numFmtId="49" fontId="57" fillId="0" borderId="55" xfId="54" applyNumberFormat="1" applyFont="1" applyFill="1" applyBorder="1" applyAlignment="1">
      <alignment horizontal="center" vertical="center" wrapText="1"/>
      <protection/>
    </xf>
    <xf numFmtId="49" fontId="57" fillId="0" borderId="43" xfId="54" applyNumberFormat="1" applyFont="1" applyFill="1" applyBorder="1" applyAlignment="1">
      <alignment horizontal="center" vertical="center" wrapText="1"/>
      <protection/>
    </xf>
    <xf numFmtId="49" fontId="19" fillId="0" borderId="62" xfId="0" applyNumberFormat="1" applyFont="1" applyFill="1" applyBorder="1" applyAlignment="1">
      <alignment horizontal="center" vertical="center"/>
    </xf>
    <xf numFmtId="49" fontId="57" fillId="0" borderId="63" xfId="54" applyNumberFormat="1" applyFont="1" applyFill="1" applyBorder="1" applyAlignment="1">
      <alignment horizontal="center" vertical="center" wrapText="1"/>
      <protection/>
    </xf>
    <xf numFmtId="49" fontId="19" fillId="0" borderId="45" xfId="0" applyNumberFormat="1" applyFont="1" applyBorder="1" applyAlignment="1">
      <alignment horizontal="center" vertical="center"/>
    </xf>
    <xf numFmtId="49" fontId="19" fillId="0" borderId="13" xfId="54" applyNumberFormat="1" applyFont="1" applyFill="1" applyBorder="1" applyAlignment="1">
      <alignment horizontal="center" vertical="center" wrapText="1"/>
      <protection/>
    </xf>
    <xf numFmtId="0" fontId="57" fillId="0" borderId="61" xfId="0" applyFont="1" applyBorder="1" applyAlignment="1">
      <alignment horizontal="center" vertical="center"/>
    </xf>
    <xf numFmtId="49" fontId="19" fillId="0" borderId="64" xfId="0" applyNumberFormat="1" applyFont="1" applyBorder="1" applyAlignment="1">
      <alignment horizontal="center" vertical="center" wrapText="1"/>
    </xf>
    <xf numFmtId="0" fontId="57" fillId="0" borderId="55" xfId="0" applyFont="1" applyBorder="1" applyAlignment="1">
      <alignment horizontal="center" vertical="center"/>
    </xf>
    <xf numFmtId="49" fontId="19" fillId="0" borderId="65" xfId="0" applyNumberFormat="1" applyFont="1" applyBorder="1" applyAlignment="1">
      <alignment horizontal="center" vertical="center" wrapText="1"/>
    </xf>
    <xf numFmtId="0" fontId="57" fillId="0" borderId="56" xfId="0" applyFont="1" applyBorder="1" applyAlignment="1">
      <alignment horizontal="center" vertical="center"/>
    </xf>
    <xf numFmtId="49" fontId="19" fillId="0" borderId="66" xfId="0" applyNumberFormat="1" applyFont="1" applyBorder="1" applyAlignment="1">
      <alignment horizontal="center" vertical="center" wrapText="1"/>
    </xf>
    <xf numFmtId="0" fontId="57" fillId="0" borderId="58" xfId="0" applyFont="1" applyBorder="1" applyAlignment="1">
      <alignment horizontal="center" vertical="center"/>
    </xf>
    <xf numFmtId="49" fontId="19" fillId="0" borderId="58" xfId="0" applyNumberFormat="1" applyFont="1" applyBorder="1" applyAlignment="1">
      <alignment horizontal="center" vertical="center" wrapText="1"/>
    </xf>
    <xf numFmtId="0" fontId="57" fillId="0" borderId="59" xfId="0" applyFont="1" applyBorder="1" applyAlignment="1">
      <alignment horizontal="center" vertical="center"/>
    </xf>
    <xf numFmtId="49" fontId="19" fillId="0" borderId="59" xfId="0" applyNumberFormat="1" applyFont="1" applyBorder="1" applyAlignment="1">
      <alignment horizontal="center" vertical="center" wrapText="1"/>
    </xf>
    <xf numFmtId="0" fontId="57" fillId="0" borderId="67" xfId="0" applyFont="1" applyBorder="1" applyAlignment="1">
      <alignment horizontal="center" vertical="center"/>
    </xf>
    <xf numFmtId="49" fontId="19" fillId="0" borderId="67" xfId="0" applyNumberFormat="1" applyFont="1" applyBorder="1" applyAlignment="1">
      <alignment horizontal="center" vertical="center" wrapText="1"/>
    </xf>
    <xf numFmtId="0" fontId="64" fillId="0" borderId="0" xfId="0" applyFont="1" applyFill="1" applyBorder="1" applyAlignment="1">
      <alignment horizontal="center" vertical="center" wrapText="1"/>
    </xf>
    <xf numFmtId="0" fontId="96" fillId="0" borderId="29" xfId="54" applyFont="1" applyFill="1" applyBorder="1" applyAlignment="1">
      <alignment vertical="center" wrapText="1"/>
      <protection/>
    </xf>
    <xf numFmtId="49" fontId="90" fillId="0" borderId="10" xfId="55" applyNumberFormat="1" applyFont="1" applyFill="1" applyBorder="1" applyAlignment="1">
      <alignment horizontal="center" vertical="center" wrapText="1"/>
      <protection/>
    </xf>
    <xf numFmtId="192" fontId="90" fillId="0" borderId="10" xfId="55" applyNumberFormat="1" applyFont="1" applyFill="1" applyBorder="1" applyAlignment="1">
      <alignment horizontal="center" vertical="center" wrapText="1"/>
      <protection/>
    </xf>
    <xf numFmtId="0" fontId="0" fillId="0" borderId="2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0" xfId="0" applyFill="1" applyAlignment="1">
      <alignment horizontal="center" vertical="center"/>
    </xf>
    <xf numFmtId="49" fontId="0" fillId="0" borderId="20" xfId="0" applyNumberFormat="1" applyFont="1" applyFill="1" applyBorder="1" applyAlignment="1">
      <alignment horizontal="center" vertical="center" wrapText="1"/>
    </xf>
    <xf numFmtId="0" fontId="0" fillId="0" borderId="20" xfId="0" applyFont="1" applyFill="1" applyBorder="1" applyAlignment="1">
      <alignment horizontal="center" vertical="center"/>
    </xf>
    <xf numFmtId="14" fontId="0" fillId="0" borderId="0" xfId="0" applyNumberFormat="1" applyFill="1" applyAlignment="1">
      <alignment horizontal="center" vertical="center"/>
    </xf>
    <xf numFmtId="17" fontId="0" fillId="0" borderId="10" xfId="0" applyNumberFormat="1" applyFill="1" applyBorder="1" applyAlignment="1">
      <alignment horizontal="center" vertical="center"/>
    </xf>
    <xf numFmtId="0" fontId="0" fillId="0" borderId="46" xfId="0" applyFont="1" applyFill="1" applyBorder="1" applyAlignment="1">
      <alignment horizontal="center" vertical="center" wrapText="1"/>
    </xf>
    <xf numFmtId="0" fontId="57" fillId="0" borderId="58" xfId="0" applyFont="1" applyBorder="1" applyAlignment="1">
      <alignment horizontal="center" vertical="center" wrapText="1"/>
    </xf>
    <xf numFmtId="0" fontId="57" fillId="0" borderId="59" xfId="0" applyFont="1" applyBorder="1" applyAlignment="1">
      <alignment horizontal="center" vertical="center" wrapText="1"/>
    </xf>
    <xf numFmtId="0" fontId="57" fillId="0" borderId="67"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67"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53"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68" xfId="0" applyFont="1" applyBorder="1" applyAlignment="1">
      <alignment horizontal="center" vertical="center" wrapText="1"/>
    </xf>
    <xf numFmtId="0" fontId="57" fillId="0" borderId="38"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45" xfId="0" applyFont="1" applyBorder="1" applyAlignment="1">
      <alignment horizontal="center" vertical="center" wrapText="1"/>
    </xf>
    <xf numFmtId="0" fontId="65" fillId="36" borderId="69" xfId="0" applyFont="1" applyFill="1" applyBorder="1" applyAlignment="1">
      <alignment horizontal="center"/>
    </xf>
    <xf numFmtId="0" fontId="65" fillId="36" borderId="26" xfId="0" applyFont="1" applyFill="1" applyBorder="1" applyAlignment="1">
      <alignment horizontal="center"/>
    </xf>
    <xf numFmtId="0" fontId="65" fillId="36" borderId="29" xfId="0" applyFont="1" applyFill="1" applyBorder="1" applyAlignment="1">
      <alignment horizontal="center"/>
    </xf>
    <xf numFmtId="49" fontId="19" fillId="0" borderId="48" xfId="54" applyNumberFormat="1" applyFont="1" applyFill="1" applyBorder="1" applyAlignment="1">
      <alignment horizontal="center" vertical="center"/>
      <protection/>
    </xf>
    <xf numFmtId="49" fontId="19" fillId="0" borderId="51" xfId="54" applyNumberFormat="1" applyFont="1" applyFill="1" applyBorder="1" applyAlignment="1">
      <alignment horizontal="center" vertical="center"/>
      <protection/>
    </xf>
    <xf numFmtId="49" fontId="19" fillId="0" borderId="70" xfId="54" applyNumberFormat="1" applyFont="1" applyFill="1" applyBorder="1" applyAlignment="1">
      <alignment horizontal="center" vertical="center"/>
      <protection/>
    </xf>
    <xf numFmtId="14" fontId="11" fillId="0" borderId="48" xfId="54" applyNumberFormat="1" applyFont="1" applyFill="1" applyBorder="1" applyAlignment="1">
      <alignment horizontal="center" vertical="center" wrapText="1"/>
      <protection/>
    </xf>
    <xf numFmtId="14" fontId="11" fillId="0" borderId="51" xfId="54" applyNumberFormat="1" applyFont="1" applyFill="1" applyBorder="1" applyAlignment="1">
      <alignment horizontal="center" vertical="center" wrapText="1"/>
      <protection/>
    </xf>
    <xf numFmtId="14" fontId="11" fillId="0" borderId="70" xfId="54" applyNumberFormat="1" applyFont="1" applyFill="1" applyBorder="1" applyAlignment="1">
      <alignment horizontal="center" vertical="center" wrapText="1"/>
      <protection/>
    </xf>
    <xf numFmtId="0" fontId="57" fillId="0" borderId="32"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62" xfId="0" applyFont="1" applyBorder="1" applyAlignment="1">
      <alignment horizontal="center" vertical="center" wrapText="1"/>
    </xf>
    <xf numFmtId="49" fontId="19" fillId="0" borderId="32" xfId="0" applyNumberFormat="1" applyFont="1" applyBorder="1" applyAlignment="1">
      <alignment horizontal="center" vertical="center"/>
    </xf>
    <xf numFmtId="49" fontId="19" fillId="0" borderId="71" xfId="0" applyNumberFormat="1" applyFont="1" applyBorder="1" applyAlignment="1">
      <alignment horizontal="center" vertical="center"/>
    </xf>
    <xf numFmtId="49" fontId="19" fillId="0" borderId="62" xfId="0" applyNumberFormat="1" applyFont="1" applyBorder="1" applyAlignment="1">
      <alignment horizontal="center" vertical="center"/>
    </xf>
    <xf numFmtId="0" fontId="66" fillId="41" borderId="31" xfId="0" applyFont="1" applyFill="1" applyBorder="1" applyAlignment="1">
      <alignment horizontal="center"/>
    </xf>
    <xf numFmtId="0" fontId="66" fillId="41" borderId="0" xfId="0" applyFont="1" applyFill="1" applyBorder="1" applyAlignment="1">
      <alignment horizontal="center"/>
    </xf>
    <xf numFmtId="0" fontId="95" fillId="0" borderId="69" xfId="0" applyFont="1" applyBorder="1" applyAlignment="1">
      <alignment horizontal="center" vertical="center" wrapText="1"/>
    </xf>
    <xf numFmtId="0" fontId="95" fillId="0" borderId="29" xfId="0" applyFont="1" applyBorder="1" applyAlignment="1">
      <alignment horizontal="center" vertical="center" wrapText="1"/>
    </xf>
    <xf numFmtId="49" fontId="5" fillId="0" borderId="20" xfId="54" applyNumberFormat="1" applyFont="1" applyFill="1" applyBorder="1" applyAlignment="1">
      <alignment horizontal="center" vertical="center"/>
      <protection/>
    </xf>
    <xf numFmtId="49" fontId="5" fillId="0" borderId="10" xfId="54" applyNumberFormat="1" applyFont="1" applyFill="1" applyBorder="1" applyAlignment="1">
      <alignment horizontal="center" vertical="center"/>
      <protection/>
    </xf>
    <xf numFmtId="49" fontId="5" fillId="0" borderId="21" xfId="54" applyNumberFormat="1" applyFont="1" applyFill="1" applyBorder="1" applyAlignment="1">
      <alignment horizontal="center" vertical="center"/>
      <protection/>
    </xf>
    <xf numFmtId="2" fontId="5" fillId="0" borderId="20" xfId="54" applyNumberFormat="1" applyFont="1" applyFill="1" applyBorder="1" applyAlignment="1">
      <alignment horizontal="center" vertical="center" wrapText="1"/>
      <protection/>
    </xf>
    <xf numFmtId="2" fontId="5" fillId="0" borderId="10" xfId="54" applyNumberFormat="1" applyFont="1" applyFill="1" applyBorder="1" applyAlignment="1">
      <alignment horizontal="center" vertical="center" wrapText="1"/>
      <protection/>
    </xf>
    <xf numFmtId="2" fontId="5" fillId="0" borderId="16" xfId="54" applyNumberFormat="1" applyFont="1" applyFill="1" applyBorder="1" applyAlignment="1">
      <alignment horizontal="center" vertical="center" wrapText="1"/>
      <protection/>
    </xf>
    <xf numFmtId="49" fontId="5" fillId="0" borderId="16" xfId="54" applyNumberFormat="1" applyFont="1" applyFill="1" applyBorder="1" applyAlignment="1">
      <alignment horizontal="center" vertical="center"/>
      <protection/>
    </xf>
    <xf numFmtId="0" fontId="5" fillId="0" borderId="20" xfId="54" applyFont="1" applyFill="1" applyBorder="1" applyAlignment="1">
      <alignment horizontal="center" vertical="center"/>
      <protection/>
    </xf>
    <xf numFmtId="0" fontId="5" fillId="0" borderId="10" xfId="54" applyFont="1" applyFill="1" applyBorder="1" applyAlignment="1">
      <alignment horizontal="center" vertical="center"/>
      <protection/>
    </xf>
    <xf numFmtId="0" fontId="5" fillId="0" borderId="16" xfId="54" applyFont="1" applyFill="1" applyBorder="1" applyAlignment="1">
      <alignment horizontal="center" vertical="center"/>
      <protection/>
    </xf>
    <xf numFmtId="49" fontId="19" fillId="0" borderId="48" xfId="0" applyNumberFormat="1" applyFont="1" applyBorder="1" applyAlignment="1">
      <alignment horizontal="center" vertical="center"/>
    </xf>
    <xf numFmtId="49" fontId="19" fillId="0" borderId="51" xfId="0" applyNumberFormat="1" applyFont="1" applyBorder="1" applyAlignment="1">
      <alignment horizontal="center" vertical="center"/>
    </xf>
    <xf numFmtId="49" fontId="19" fillId="0" borderId="70" xfId="0" applyNumberFormat="1" applyFont="1" applyBorder="1" applyAlignment="1">
      <alignment horizontal="center" vertical="center"/>
    </xf>
    <xf numFmtId="0" fontId="5" fillId="0" borderId="20" xfId="54" applyFont="1" applyFill="1" applyBorder="1" applyAlignment="1">
      <alignment horizontal="center" vertical="center" wrapText="1"/>
      <protection/>
    </xf>
    <xf numFmtId="0" fontId="5" fillId="0" borderId="10" xfId="54" applyFont="1" applyFill="1" applyBorder="1" applyAlignment="1">
      <alignment horizontal="center" vertical="center" wrapText="1"/>
      <protection/>
    </xf>
    <xf numFmtId="0" fontId="5" fillId="0" borderId="21" xfId="54" applyFont="1" applyFill="1" applyBorder="1" applyAlignment="1">
      <alignment horizontal="center" vertical="center" wrapText="1"/>
      <protection/>
    </xf>
    <xf numFmtId="49" fontId="5" fillId="0" borderId="38" xfId="54" applyNumberFormat="1" applyFont="1" applyFill="1" applyBorder="1" applyAlignment="1">
      <alignment horizontal="center" vertical="center"/>
      <protection/>
    </xf>
    <xf numFmtId="49" fontId="5" fillId="0" borderId="23" xfId="54" applyNumberFormat="1" applyFont="1" applyFill="1" applyBorder="1" applyAlignment="1">
      <alignment horizontal="center" vertical="center"/>
      <protection/>
    </xf>
    <xf numFmtId="49" fontId="5" fillId="0" borderId="45" xfId="54" applyNumberFormat="1" applyFont="1" applyFill="1" applyBorder="1" applyAlignment="1">
      <alignment horizontal="center" vertical="center"/>
      <protection/>
    </xf>
    <xf numFmtId="0" fontId="11" fillId="0" borderId="38" xfId="54" applyFont="1" applyFill="1" applyBorder="1" applyAlignment="1">
      <alignment horizontal="left" vertical="center" wrapText="1"/>
      <protection/>
    </xf>
    <xf numFmtId="0" fontId="11" fillId="0" borderId="23" xfId="54" applyFont="1" applyFill="1" applyBorder="1" applyAlignment="1">
      <alignment horizontal="left" vertical="center" wrapText="1"/>
      <protection/>
    </xf>
    <xf numFmtId="49" fontId="5" fillId="0" borderId="13" xfId="54" applyNumberFormat="1" applyFont="1" applyFill="1" applyBorder="1" applyAlignment="1">
      <alignment horizontal="center" vertical="center"/>
      <protection/>
    </xf>
    <xf numFmtId="49" fontId="3" fillId="0" borderId="44" xfId="54" applyNumberFormat="1" applyFont="1" applyBorder="1" applyAlignment="1">
      <alignment horizontal="center" vertical="center" textRotation="90" wrapText="1"/>
      <protection/>
    </xf>
    <xf numFmtId="0" fontId="57" fillId="37" borderId="69" xfId="0" applyFont="1" applyFill="1" applyBorder="1" applyAlignment="1">
      <alignment horizontal="center" vertical="center" wrapText="1"/>
    </xf>
    <xf numFmtId="0" fontId="57" fillId="37" borderId="29"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68" xfId="0" applyFont="1" applyFill="1" applyBorder="1" applyAlignment="1">
      <alignment horizontal="center" vertical="center" wrapText="1"/>
    </xf>
    <xf numFmtId="0" fontId="5" fillId="39" borderId="38" xfId="54" applyFont="1" applyFill="1" applyBorder="1" applyAlignment="1">
      <alignment horizontal="center" vertical="center" wrapText="1"/>
      <protection/>
    </xf>
    <xf numFmtId="0" fontId="5" fillId="39" borderId="23" xfId="54" applyFont="1" applyFill="1" applyBorder="1" applyAlignment="1">
      <alignment horizontal="center" vertical="center" wrapText="1"/>
      <protection/>
    </xf>
    <xf numFmtId="0" fontId="5" fillId="39" borderId="45" xfId="54" applyFont="1" applyFill="1" applyBorder="1" applyAlignment="1">
      <alignment horizontal="center" vertical="center" wrapText="1"/>
      <protection/>
    </xf>
    <xf numFmtId="0" fontId="12" fillId="0" borderId="39" xfId="54" applyFont="1" applyFill="1" applyBorder="1" applyAlignment="1">
      <alignment horizontal="center" vertical="center" wrapText="1"/>
      <protection/>
    </xf>
    <xf numFmtId="0" fontId="12" fillId="0" borderId="50" xfId="54" applyFont="1" applyFill="1" applyBorder="1" applyAlignment="1">
      <alignment horizontal="center" vertical="center" wrapText="1"/>
      <protection/>
    </xf>
    <xf numFmtId="0" fontId="12" fillId="0" borderId="63" xfId="54" applyFont="1" applyFill="1" applyBorder="1" applyAlignment="1">
      <alignment horizontal="center" vertical="center" wrapText="1"/>
      <protection/>
    </xf>
    <xf numFmtId="0" fontId="27" fillId="0" borderId="72" xfId="54" applyFont="1" applyFill="1" applyBorder="1" applyAlignment="1">
      <alignment horizontal="center" vertical="center" wrapText="1"/>
      <protection/>
    </xf>
    <xf numFmtId="0" fontId="27" fillId="0" borderId="31" xfId="54" applyFont="1" applyFill="1" applyBorder="1" applyAlignment="1">
      <alignment horizontal="center" vertical="center" wrapText="1"/>
      <protection/>
    </xf>
    <xf numFmtId="0" fontId="27" fillId="0" borderId="43" xfId="54" applyFont="1" applyFill="1" applyBorder="1" applyAlignment="1">
      <alignment horizontal="center" vertical="center" wrapText="1"/>
      <protection/>
    </xf>
    <xf numFmtId="49" fontId="5" fillId="0" borderId="38" xfId="55" applyNumberFormat="1" applyFont="1" applyFill="1" applyBorder="1" applyAlignment="1">
      <alignment horizontal="center" vertical="center" wrapText="1"/>
      <protection/>
    </xf>
    <xf numFmtId="49" fontId="5" fillId="0" borderId="23" xfId="55" applyNumberFormat="1" applyFont="1" applyFill="1" applyBorder="1" applyAlignment="1">
      <alignment horizontal="center" vertical="center" wrapText="1"/>
      <protection/>
    </xf>
    <xf numFmtId="49" fontId="5" fillId="0" borderId="45" xfId="55" applyNumberFormat="1" applyFont="1" applyFill="1" applyBorder="1" applyAlignment="1">
      <alignment horizontal="center" vertical="center" wrapText="1"/>
      <protection/>
    </xf>
    <xf numFmtId="14" fontId="5" fillId="0" borderId="38" xfId="54" applyNumberFormat="1" applyFont="1" applyFill="1" applyBorder="1" applyAlignment="1">
      <alignment horizontal="center" vertical="center" wrapText="1"/>
      <protection/>
    </xf>
    <xf numFmtId="14" fontId="5" fillId="0" borderId="23" xfId="54" applyNumberFormat="1" applyFont="1" applyFill="1" applyBorder="1" applyAlignment="1">
      <alignment horizontal="center" vertical="center" wrapText="1"/>
      <protection/>
    </xf>
    <xf numFmtId="14" fontId="5" fillId="0" borderId="45" xfId="54" applyNumberFormat="1" applyFont="1" applyFill="1" applyBorder="1" applyAlignment="1">
      <alignment horizontal="center" vertical="center" wrapText="1"/>
      <protection/>
    </xf>
    <xf numFmtId="49" fontId="5" fillId="0" borderId="38" xfId="54" applyNumberFormat="1" applyFont="1" applyFill="1" applyBorder="1" applyAlignment="1">
      <alignment horizontal="center" vertical="center" wrapText="1"/>
      <protection/>
    </xf>
    <xf numFmtId="49" fontId="5" fillId="0" borderId="23" xfId="54" applyNumberFormat="1" applyFont="1" applyFill="1" applyBorder="1" applyAlignment="1">
      <alignment horizontal="center" vertical="center" wrapText="1"/>
      <protection/>
    </xf>
    <xf numFmtId="49" fontId="5" fillId="0" borderId="45" xfId="54" applyNumberFormat="1" applyFont="1" applyFill="1" applyBorder="1" applyAlignment="1">
      <alignment horizontal="center" vertical="center" wrapText="1"/>
      <protection/>
    </xf>
    <xf numFmtId="0" fontId="5" fillId="0" borderId="38" xfId="54" applyFont="1" applyFill="1" applyBorder="1" applyAlignment="1">
      <alignment horizontal="center" vertical="center" wrapText="1"/>
      <protection/>
    </xf>
    <xf numFmtId="0" fontId="5" fillId="0" borderId="23" xfId="54" applyFont="1" applyFill="1" applyBorder="1" applyAlignment="1">
      <alignment horizontal="center" vertical="center" wrapText="1"/>
      <protection/>
    </xf>
    <xf numFmtId="0" fontId="5" fillId="0" borderId="45" xfId="54" applyFont="1" applyFill="1" applyBorder="1" applyAlignment="1">
      <alignment horizontal="center" vertical="center" wrapText="1"/>
      <protection/>
    </xf>
    <xf numFmtId="0" fontId="57" fillId="37" borderId="72" xfId="0" applyFont="1" applyFill="1" applyBorder="1" applyAlignment="1">
      <alignment horizontal="center" vertical="center" wrapText="1"/>
    </xf>
    <xf numFmtId="0" fontId="57" fillId="37" borderId="33" xfId="0" applyFont="1" applyFill="1" applyBorder="1" applyAlignment="1">
      <alignment horizontal="center" vertical="center" wrapText="1"/>
    </xf>
    <xf numFmtId="49" fontId="5" fillId="39" borderId="38" xfId="54" applyNumberFormat="1" applyFont="1" applyFill="1" applyBorder="1" applyAlignment="1">
      <alignment horizontal="center" vertical="center"/>
      <protection/>
    </xf>
    <xf numFmtId="49" fontId="5" fillId="39" borderId="23" xfId="54" applyNumberFormat="1" applyFont="1" applyFill="1" applyBorder="1" applyAlignment="1">
      <alignment horizontal="center" vertical="center"/>
      <protection/>
    </xf>
    <xf numFmtId="49" fontId="5" fillId="39" borderId="45" xfId="54" applyNumberFormat="1" applyFont="1" applyFill="1" applyBorder="1" applyAlignment="1">
      <alignment horizontal="center" vertical="center"/>
      <protection/>
    </xf>
    <xf numFmtId="0" fontId="12" fillId="0" borderId="38" xfId="54" applyFont="1" applyFill="1" applyBorder="1" applyAlignment="1">
      <alignment horizontal="center" vertical="center" wrapText="1"/>
      <protection/>
    </xf>
    <xf numFmtId="0" fontId="12" fillId="0" borderId="23" xfId="54" applyFont="1" applyFill="1" applyBorder="1" applyAlignment="1">
      <alignment horizontal="center" vertical="center" wrapText="1"/>
      <protection/>
    </xf>
    <xf numFmtId="0" fontId="12" fillId="0" borderId="45" xfId="54" applyFont="1" applyFill="1" applyBorder="1" applyAlignment="1">
      <alignment horizontal="center" vertical="center" wrapText="1"/>
      <protection/>
    </xf>
    <xf numFmtId="0" fontId="11" fillId="39" borderId="39" xfId="54" applyFont="1" applyFill="1" applyBorder="1" applyAlignment="1">
      <alignment horizontal="center" vertical="center" wrapText="1"/>
      <protection/>
    </xf>
    <xf numFmtId="0" fontId="11" fillId="39" borderId="50" xfId="54" applyFont="1" applyFill="1" applyBorder="1" applyAlignment="1">
      <alignment horizontal="center" vertical="center" wrapText="1"/>
      <protection/>
    </xf>
    <xf numFmtId="0" fontId="11" fillId="39" borderId="63" xfId="54" applyFont="1" applyFill="1" applyBorder="1" applyAlignment="1">
      <alignment horizontal="center" vertical="center" wrapText="1"/>
      <protection/>
    </xf>
    <xf numFmtId="0" fontId="17" fillId="36" borderId="0" xfId="54" applyFont="1" applyFill="1" applyAlignment="1">
      <alignment horizontal="center" vertical="center"/>
      <protection/>
    </xf>
    <xf numFmtId="0" fontId="30" fillId="0" borderId="72" xfId="54" applyFont="1" applyFill="1" applyBorder="1" applyAlignment="1">
      <alignment horizontal="center" vertical="center"/>
      <protection/>
    </xf>
    <xf numFmtId="0" fontId="30" fillId="0" borderId="52" xfId="54" applyFont="1" applyFill="1" applyBorder="1" applyAlignment="1">
      <alignment horizontal="center" vertical="center"/>
      <protection/>
    </xf>
    <xf numFmtId="0" fontId="30" fillId="0" borderId="73" xfId="54" applyFont="1" applyFill="1" applyBorder="1" applyAlignment="1">
      <alignment horizontal="center" vertical="center"/>
      <protection/>
    </xf>
    <xf numFmtId="0" fontId="31" fillId="0" borderId="44" xfId="54" applyNumberFormat="1" applyFont="1" applyFill="1" applyBorder="1" applyAlignment="1">
      <alignment horizontal="center" vertical="center" wrapText="1"/>
      <protection/>
    </xf>
    <xf numFmtId="0" fontId="17" fillId="0" borderId="0" xfId="54" applyFont="1" applyAlignment="1">
      <alignment horizontal="center" vertical="center"/>
      <protection/>
    </xf>
    <xf numFmtId="0" fontId="11" fillId="0" borderId="48" xfId="54" applyFont="1" applyFill="1" applyBorder="1" applyAlignment="1">
      <alignment horizontal="center" vertical="center" wrapText="1"/>
      <protection/>
    </xf>
    <xf numFmtId="0" fontId="11" fillId="0" borderId="51" xfId="54" applyFont="1" applyFill="1" applyBorder="1" applyAlignment="1">
      <alignment horizontal="center" vertical="center" wrapText="1"/>
      <protection/>
    </xf>
    <xf numFmtId="0" fontId="11" fillId="0" borderId="41" xfId="54" applyFont="1" applyFill="1" applyBorder="1" applyAlignment="1">
      <alignment horizontal="center" vertical="center" wrapText="1"/>
      <protection/>
    </xf>
    <xf numFmtId="0" fontId="5" fillId="0" borderId="16" xfId="54" applyFont="1" applyFill="1" applyBorder="1" applyAlignment="1">
      <alignment horizontal="center" vertical="center" wrapText="1"/>
      <protection/>
    </xf>
    <xf numFmtId="14" fontId="11" fillId="0" borderId="21" xfId="54" applyNumberFormat="1" applyFont="1" applyFill="1" applyBorder="1" applyAlignment="1">
      <alignment horizontal="center" vertical="center" wrapText="1"/>
      <protection/>
    </xf>
    <xf numFmtId="14" fontId="11" fillId="0" borderId="13" xfId="54" applyNumberFormat="1" applyFont="1" applyFill="1" applyBorder="1" applyAlignment="1">
      <alignment horizontal="center" vertical="center" wrapText="1"/>
      <protection/>
    </xf>
    <xf numFmtId="14" fontId="11" fillId="39" borderId="21" xfId="54" applyNumberFormat="1" applyFont="1" applyFill="1" applyBorder="1" applyAlignment="1">
      <alignment horizontal="center" vertical="center" wrapText="1"/>
      <protection/>
    </xf>
    <xf numFmtId="14" fontId="11" fillId="39" borderId="13" xfId="54" applyNumberFormat="1" applyFont="1" applyFill="1" applyBorder="1" applyAlignment="1">
      <alignment horizontal="center" vertical="center" wrapText="1"/>
      <protection/>
    </xf>
    <xf numFmtId="49" fontId="11" fillId="0" borderId="38" xfId="55" applyNumberFormat="1" applyFont="1" applyFill="1" applyBorder="1" applyAlignment="1">
      <alignment horizontal="center" vertical="center" wrapText="1"/>
      <protection/>
    </xf>
    <xf numFmtId="49" fontId="11" fillId="0" borderId="23" xfId="55" applyNumberFormat="1" applyFont="1" applyFill="1" applyBorder="1" applyAlignment="1">
      <alignment horizontal="center" vertical="center" wrapText="1"/>
      <protection/>
    </xf>
    <xf numFmtId="49" fontId="11" fillId="0" borderId="45" xfId="55" applyNumberFormat="1" applyFont="1" applyFill="1" applyBorder="1" applyAlignment="1">
      <alignment horizontal="center" vertical="center" wrapText="1"/>
      <protection/>
    </xf>
    <xf numFmtId="2" fontId="5" fillId="0" borderId="38" xfId="54" applyNumberFormat="1" applyFont="1" applyFill="1" applyBorder="1" applyAlignment="1">
      <alignment horizontal="center" vertical="center" wrapText="1"/>
      <protection/>
    </xf>
    <xf numFmtId="2" fontId="5" fillId="0" borderId="23" xfId="54" applyNumberFormat="1" applyFont="1" applyFill="1" applyBorder="1" applyAlignment="1">
      <alignment horizontal="center" vertical="center" wrapText="1"/>
      <protection/>
    </xf>
    <xf numFmtId="2" fontId="5" fillId="0" borderId="45" xfId="54" applyNumberFormat="1" applyFont="1" applyFill="1" applyBorder="1" applyAlignment="1">
      <alignment horizontal="center" vertical="center" wrapText="1"/>
      <protection/>
    </xf>
    <xf numFmtId="14" fontId="5" fillId="39" borderId="73" xfId="54" applyNumberFormat="1" applyFont="1" applyFill="1" applyBorder="1" applyAlignment="1">
      <alignment horizontal="center" vertical="center" wrapText="1"/>
      <protection/>
    </xf>
    <xf numFmtId="14" fontId="5" fillId="39" borderId="74" xfId="54" applyNumberFormat="1" applyFont="1" applyFill="1" applyBorder="1" applyAlignment="1">
      <alignment horizontal="center" vertical="center" wrapText="1"/>
      <protection/>
    </xf>
    <xf numFmtId="14" fontId="5" fillId="39" borderId="75" xfId="54" applyNumberFormat="1" applyFont="1" applyFill="1" applyBorder="1" applyAlignment="1">
      <alignment horizontal="center" vertical="center" wrapText="1"/>
      <protection/>
    </xf>
    <xf numFmtId="49" fontId="11" fillId="0" borderId="23" xfId="54" applyNumberFormat="1" applyFont="1" applyFill="1" applyBorder="1" applyAlignment="1">
      <alignment horizontal="left" vertical="center" wrapText="1"/>
      <protection/>
    </xf>
    <xf numFmtId="49" fontId="11" fillId="0" borderId="38" xfId="54" applyNumberFormat="1" applyFont="1" applyFill="1" applyBorder="1" applyAlignment="1">
      <alignment horizontal="left" vertical="center" wrapText="1"/>
      <protection/>
    </xf>
    <xf numFmtId="49" fontId="11" fillId="0" borderId="45" xfId="54" applyNumberFormat="1" applyFont="1" applyFill="1" applyBorder="1" applyAlignment="1">
      <alignment horizontal="left" vertical="center" wrapText="1"/>
      <protection/>
    </xf>
    <xf numFmtId="49" fontId="5" fillId="39" borderId="38" xfId="54" applyNumberFormat="1" applyFont="1" applyFill="1" applyBorder="1" applyAlignment="1">
      <alignment horizontal="center" vertical="center" wrapText="1"/>
      <protection/>
    </xf>
    <xf numFmtId="49" fontId="5" fillId="39" borderId="23" xfId="54" applyNumberFormat="1" applyFont="1" applyFill="1" applyBorder="1" applyAlignment="1">
      <alignment horizontal="center" vertical="center" wrapText="1"/>
      <protection/>
    </xf>
    <xf numFmtId="49" fontId="5" fillId="39" borderId="45" xfId="54" applyNumberFormat="1" applyFont="1" applyFill="1" applyBorder="1" applyAlignment="1">
      <alignment horizontal="center" vertical="center" wrapText="1"/>
      <protection/>
    </xf>
    <xf numFmtId="0" fontId="64" fillId="41" borderId="0" xfId="0" applyFont="1" applyFill="1" applyBorder="1" applyAlignment="1">
      <alignment horizontal="center" vertical="center" wrapText="1"/>
    </xf>
    <xf numFmtId="0" fontId="19" fillId="0" borderId="6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30" fillId="38" borderId="0" xfId="54" applyFont="1" applyFill="1" applyBorder="1" applyAlignment="1">
      <alignment horizontal="center" vertical="center" wrapText="1"/>
      <protection/>
    </xf>
    <xf numFmtId="49" fontId="11" fillId="0" borderId="20" xfId="55" applyNumberFormat="1" applyFont="1" applyFill="1" applyBorder="1" applyAlignment="1">
      <alignment horizontal="left" vertical="center" wrapText="1"/>
      <protection/>
    </xf>
    <xf numFmtId="49" fontId="11" fillId="0" borderId="10" xfId="55" applyNumberFormat="1" applyFont="1" applyFill="1" applyBorder="1" applyAlignment="1">
      <alignment horizontal="left" vertical="center" wrapText="1"/>
      <protection/>
    </xf>
    <xf numFmtId="49" fontId="11" fillId="0" borderId="16" xfId="55" applyNumberFormat="1" applyFont="1" applyFill="1" applyBorder="1" applyAlignment="1">
      <alignment horizontal="left" vertical="center" wrapText="1"/>
      <protection/>
    </xf>
    <xf numFmtId="0" fontId="11" fillId="0" borderId="39" xfId="54" applyFont="1" applyFill="1" applyBorder="1" applyAlignment="1">
      <alignment horizontal="center" vertical="center" wrapText="1"/>
      <protection/>
    </xf>
    <xf numFmtId="0" fontId="11" fillId="0" borderId="50" xfId="54" applyFont="1" applyFill="1" applyBorder="1" applyAlignment="1">
      <alignment horizontal="center" vertical="center" wrapText="1"/>
      <protection/>
    </xf>
    <xf numFmtId="0" fontId="11" fillId="0" borderId="63" xfId="54" applyFont="1" applyFill="1" applyBorder="1" applyAlignment="1">
      <alignment horizontal="center" vertical="center" wrapText="1"/>
      <protection/>
    </xf>
    <xf numFmtId="0" fontId="65" fillId="36" borderId="19" xfId="0" applyFont="1" applyFill="1" applyBorder="1" applyAlignment="1">
      <alignment horizontal="center"/>
    </xf>
    <xf numFmtId="0" fontId="65" fillId="36" borderId="12" xfId="0" applyFont="1" applyFill="1" applyBorder="1" applyAlignment="1">
      <alignment horizontal="center"/>
    </xf>
    <xf numFmtId="0" fontId="65" fillId="36" borderId="14" xfId="0" applyFont="1" applyFill="1" applyBorder="1" applyAlignment="1">
      <alignment horizontal="center"/>
    </xf>
    <xf numFmtId="0" fontId="66" fillId="41" borderId="0" xfId="0" applyFont="1" applyFill="1" applyBorder="1" applyAlignment="1">
      <alignment horizontal="center" vertical="center"/>
    </xf>
    <xf numFmtId="0" fontId="94" fillId="37" borderId="72" xfId="0" applyFont="1" applyFill="1" applyBorder="1" applyAlignment="1">
      <alignment horizontal="center" vertical="center" wrapText="1"/>
    </xf>
    <xf numFmtId="0" fontId="94" fillId="37" borderId="52" xfId="0" applyFont="1" applyFill="1" applyBorder="1" applyAlignment="1">
      <alignment horizontal="center" vertical="center" wrapText="1"/>
    </xf>
    <xf numFmtId="0" fontId="19" fillId="0" borderId="32" xfId="0" applyFont="1" applyBorder="1" applyAlignment="1">
      <alignment horizontal="center" vertical="center"/>
    </xf>
    <xf numFmtId="0" fontId="19" fillId="0" borderId="71" xfId="0" applyFont="1" applyBorder="1" applyAlignment="1">
      <alignment horizontal="center" vertical="center"/>
    </xf>
    <xf numFmtId="0" fontId="19" fillId="0" borderId="62" xfId="0" applyFont="1" applyBorder="1" applyAlignment="1">
      <alignment horizontal="center" vertical="center"/>
    </xf>
    <xf numFmtId="0" fontId="65" fillId="36" borderId="69" xfId="0" applyFont="1" applyFill="1" applyBorder="1" applyAlignment="1">
      <alignment horizontal="center" vertical="center"/>
    </xf>
    <xf numFmtId="0" fontId="65" fillId="36" borderId="26" xfId="0" applyFont="1" applyFill="1" applyBorder="1" applyAlignment="1">
      <alignment horizontal="center" vertical="center"/>
    </xf>
    <xf numFmtId="0" fontId="65" fillId="36" borderId="29" xfId="0" applyFont="1" applyFill="1" applyBorder="1" applyAlignment="1">
      <alignment horizontal="center" vertical="center"/>
    </xf>
    <xf numFmtId="14" fontId="5" fillId="0" borderId="73" xfId="54" applyNumberFormat="1" applyFont="1" applyFill="1" applyBorder="1" applyAlignment="1">
      <alignment horizontal="center" vertical="center" wrapText="1"/>
      <protection/>
    </xf>
    <xf numFmtId="14" fontId="5" fillId="0" borderId="74" xfId="54" applyNumberFormat="1" applyFont="1" applyFill="1" applyBorder="1" applyAlignment="1">
      <alignment horizontal="center" vertical="center" wrapText="1"/>
      <protection/>
    </xf>
    <xf numFmtId="14" fontId="5" fillId="0" borderId="75" xfId="54" applyNumberFormat="1" applyFont="1" applyFill="1" applyBorder="1" applyAlignment="1">
      <alignment horizontal="center" vertical="center" wrapText="1"/>
      <protection/>
    </xf>
    <xf numFmtId="0" fontId="11" fillId="0" borderId="45" xfId="54" applyFont="1" applyFill="1" applyBorder="1" applyAlignment="1">
      <alignment horizontal="left" vertical="center" wrapText="1"/>
      <protection/>
    </xf>
    <xf numFmtId="0" fontId="5" fillId="0" borderId="40" xfId="54" applyFont="1" applyFill="1" applyBorder="1" applyAlignment="1">
      <alignment horizontal="center" vertical="center" wrapText="1"/>
      <protection/>
    </xf>
    <xf numFmtId="0" fontId="5" fillId="0" borderId="41" xfId="54" applyFont="1" applyFill="1" applyBorder="1" applyAlignment="1">
      <alignment horizontal="center" vertical="center" wrapText="1"/>
      <protection/>
    </xf>
    <xf numFmtId="0" fontId="5" fillId="0" borderId="25"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49" fontId="5" fillId="0" borderId="21" xfId="0" applyNumberFormat="1" applyFont="1" applyFill="1" applyBorder="1" applyAlignment="1" applyProtection="1">
      <alignment horizontal="center" vertical="center" wrapText="1"/>
      <protection locked="0"/>
    </xf>
    <xf numFmtId="49" fontId="5" fillId="0" borderId="13" xfId="0" applyNumberFormat="1" applyFont="1" applyFill="1" applyBorder="1" applyAlignment="1" applyProtection="1">
      <alignment horizontal="center" vertical="center" wrapText="1"/>
      <protection locked="0"/>
    </xf>
    <xf numFmtId="0" fontId="24" fillId="34" borderId="43" xfId="54" applyFont="1" applyFill="1" applyBorder="1" applyAlignment="1">
      <alignment horizontal="center" vertical="center" wrapText="1"/>
      <protection/>
    </xf>
    <xf numFmtId="0" fontId="24" fillId="34" borderId="53" xfId="54" applyFont="1" applyFill="1" applyBorder="1" applyAlignment="1">
      <alignment horizontal="center" vertical="center" wrapText="1"/>
      <protection/>
    </xf>
    <xf numFmtId="0" fontId="24" fillId="34" borderId="68" xfId="54" applyFont="1" applyFill="1" applyBorder="1" applyAlignment="1">
      <alignment horizontal="center" vertical="center" wrapText="1"/>
      <protection/>
    </xf>
    <xf numFmtId="0" fontId="24" fillId="34" borderId="69" xfId="54" applyFont="1" applyFill="1" applyBorder="1" applyAlignment="1">
      <alignment horizontal="center" vertical="center" wrapText="1"/>
      <protection/>
    </xf>
    <xf numFmtId="0" fontId="24" fillId="34" borderId="26" xfId="54" applyFont="1" applyFill="1" applyBorder="1" applyAlignment="1">
      <alignment horizontal="center" vertical="center" wrapText="1"/>
      <protection/>
    </xf>
    <xf numFmtId="0" fontId="24" fillId="34" borderId="29" xfId="54" applyFont="1" applyFill="1" applyBorder="1" applyAlignment="1">
      <alignment horizontal="center" vertical="center" wrapText="1"/>
      <protection/>
    </xf>
    <xf numFmtId="0" fontId="4" fillId="34" borderId="23" xfId="54" applyNumberFormat="1" applyFont="1" applyFill="1" applyBorder="1" applyAlignment="1">
      <alignment horizontal="center" vertical="center" wrapText="1"/>
      <protection/>
    </xf>
    <xf numFmtId="0" fontId="4" fillId="34" borderId="37" xfId="54" applyFont="1" applyFill="1" applyBorder="1" applyAlignment="1">
      <alignment horizontal="center" vertical="center" wrapText="1"/>
      <protection/>
    </xf>
    <xf numFmtId="0" fontId="4" fillId="34" borderId="50" xfId="54" applyFont="1" applyFill="1" applyBorder="1" applyAlignment="1">
      <alignment horizontal="center" vertical="center" wrapText="1"/>
      <protection/>
    </xf>
    <xf numFmtId="0" fontId="4" fillId="34" borderId="23" xfId="54" applyFont="1" applyFill="1" applyBorder="1" applyAlignment="1">
      <alignment horizontal="center" vertical="center" wrapText="1"/>
      <protection/>
    </xf>
    <xf numFmtId="0" fontId="24" fillId="34" borderId="31" xfId="54" applyFont="1" applyFill="1" applyBorder="1" applyAlignment="1">
      <alignment horizontal="center" vertical="center" wrapText="1"/>
      <protection/>
    </xf>
    <xf numFmtId="0" fontId="3" fillId="37" borderId="69" xfId="0" applyFont="1" applyFill="1" applyBorder="1" applyAlignment="1" applyProtection="1">
      <alignment horizontal="center" vertical="center" wrapText="1"/>
      <protection locked="0"/>
    </xf>
    <xf numFmtId="0" fontId="3" fillId="37" borderId="26" xfId="0" applyFont="1" applyFill="1" applyBorder="1" applyAlignment="1" applyProtection="1">
      <alignment horizontal="center" vertical="center" wrapText="1"/>
      <protection locked="0"/>
    </xf>
    <xf numFmtId="0" fontId="3" fillId="37" borderId="29" xfId="0" applyFont="1" applyFill="1" applyBorder="1" applyAlignment="1" applyProtection="1">
      <alignment horizontal="center" vertical="center" wrapText="1"/>
      <protection locked="0"/>
    </xf>
    <xf numFmtId="0" fontId="3" fillId="0" borderId="69" xfId="54" applyFont="1" applyFill="1" applyBorder="1" applyAlignment="1">
      <alignment horizontal="center" vertical="center"/>
      <protection/>
    </xf>
    <xf numFmtId="0" fontId="3" fillId="0" borderId="26" xfId="54" applyFont="1" applyFill="1" applyBorder="1" applyAlignment="1">
      <alignment horizontal="center" vertical="center"/>
      <protection/>
    </xf>
    <xf numFmtId="0" fontId="3" fillId="0" borderId="29" xfId="54" applyFont="1" applyFill="1" applyBorder="1" applyAlignment="1">
      <alignment horizontal="center" vertical="center"/>
      <protection/>
    </xf>
    <xf numFmtId="0" fontId="5" fillId="0" borderId="0" xfId="0" applyNumberFormat="1" applyFont="1" applyFill="1" applyBorder="1" applyAlignment="1" applyProtection="1">
      <alignment horizontal="left" vertical="center" wrapText="1"/>
      <protection locked="0"/>
    </xf>
    <xf numFmtId="0" fontId="11" fillId="0" borderId="69"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1" fillId="37" borderId="69" xfId="0" applyFont="1" applyFill="1" applyBorder="1" applyAlignment="1" applyProtection="1">
      <alignment horizontal="center" vertical="center" wrapText="1"/>
      <protection locked="0"/>
    </xf>
    <xf numFmtId="0" fontId="11" fillId="37" borderId="26" xfId="0" applyFont="1" applyFill="1" applyBorder="1" applyAlignment="1" applyProtection="1">
      <alignment horizontal="center" vertical="center" wrapText="1"/>
      <protection locked="0"/>
    </xf>
    <xf numFmtId="0" fontId="11" fillId="37" borderId="29" xfId="0" applyFont="1" applyFill="1" applyBorder="1" applyAlignment="1" applyProtection="1">
      <alignment horizontal="center" vertical="center" wrapText="1"/>
      <protection locked="0"/>
    </xf>
    <xf numFmtId="0" fontId="21" fillId="0" borderId="69" xfId="54" applyFont="1" applyFill="1" applyBorder="1" applyAlignment="1">
      <alignment horizontal="center" vertical="center"/>
      <protection/>
    </xf>
    <xf numFmtId="0" fontId="21" fillId="0" borderId="26" xfId="54" applyFont="1" applyFill="1" applyBorder="1" applyAlignment="1">
      <alignment horizontal="center" vertical="center"/>
      <protection/>
    </xf>
    <xf numFmtId="0" fontId="21" fillId="0" borderId="29" xfId="54" applyFont="1" applyFill="1" applyBorder="1" applyAlignment="1">
      <alignment horizontal="center" vertical="center"/>
      <protection/>
    </xf>
    <xf numFmtId="0" fontId="5" fillId="0" borderId="0" xfId="54" applyFont="1" applyFill="1" applyBorder="1" applyAlignment="1">
      <alignment horizontal="left" vertical="center" wrapText="1"/>
      <protection/>
    </xf>
    <xf numFmtId="0" fontId="5" fillId="33" borderId="23" xfId="54" applyFont="1" applyFill="1" applyBorder="1" applyAlignment="1">
      <alignment horizontal="center" vertical="center" wrapText="1"/>
      <protection/>
    </xf>
    <xf numFmtId="0" fontId="5" fillId="33" borderId="13" xfId="54" applyFont="1" applyFill="1" applyBorder="1" applyAlignment="1">
      <alignment horizontal="center" vertical="center" wrapText="1"/>
      <protection/>
    </xf>
    <xf numFmtId="0" fontId="5" fillId="33" borderId="10" xfId="54" applyFont="1" applyFill="1" applyBorder="1" applyAlignment="1">
      <alignment horizontal="center" vertical="center" wrapText="1"/>
      <protection/>
    </xf>
    <xf numFmtId="0" fontId="18" fillId="0" borderId="38" xfId="54" applyFont="1" applyFill="1" applyBorder="1" applyAlignment="1">
      <alignment horizontal="center" vertical="center"/>
      <protection/>
    </xf>
    <xf numFmtId="0" fontId="18" fillId="0" borderId="45" xfId="54" applyFont="1" applyFill="1" applyBorder="1" applyAlignment="1">
      <alignment horizontal="center" vertical="center"/>
      <protection/>
    </xf>
    <xf numFmtId="190" fontId="0" fillId="0" borderId="25" xfId="54" applyNumberFormat="1" applyFont="1" applyFill="1" applyBorder="1" applyAlignment="1">
      <alignment horizontal="center" vertical="center"/>
      <protection/>
    </xf>
    <xf numFmtId="190" fontId="0" fillId="0" borderId="63" xfId="54" applyNumberFormat="1" applyFont="1" applyFill="1" applyBorder="1" applyAlignment="1">
      <alignment horizontal="center" vertical="center"/>
      <protection/>
    </xf>
    <xf numFmtId="192" fontId="0" fillId="0" borderId="39" xfId="54" applyNumberFormat="1" applyFont="1" applyFill="1" applyBorder="1" applyAlignment="1">
      <alignment horizontal="center" vertical="center"/>
      <protection/>
    </xf>
    <xf numFmtId="192" fontId="0" fillId="0" borderId="50" xfId="54" applyNumberFormat="1" applyFont="1" applyFill="1" applyBorder="1" applyAlignment="1">
      <alignment horizontal="center" vertical="center"/>
      <protection/>
    </xf>
    <xf numFmtId="192" fontId="0" fillId="0" borderId="22" xfId="54" applyNumberFormat="1" applyFont="1" applyFill="1" applyBorder="1" applyAlignment="1">
      <alignment horizontal="center" vertical="center"/>
      <protection/>
    </xf>
    <xf numFmtId="192" fontId="0" fillId="0" borderId="24" xfId="54" applyNumberFormat="1" applyFont="1" applyFill="1" applyBorder="1" applyAlignment="1">
      <alignment horizontal="center" vertical="center"/>
      <protection/>
    </xf>
    <xf numFmtId="192" fontId="0" fillId="0" borderId="15" xfId="54" applyNumberFormat="1" applyFont="1" applyFill="1" applyBorder="1" applyAlignment="1">
      <alignment horizontal="center" vertical="center"/>
      <protection/>
    </xf>
    <xf numFmtId="0" fontId="0" fillId="0" borderId="30" xfId="54" applyFont="1" applyFill="1" applyBorder="1" applyAlignment="1">
      <alignment horizontal="center" vertical="center"/>
      <protection/>
    </xf>
    <xf numFmtId="0" fontId="0" fillId="0" borderId="35" xfId="54" applyFont="1" applyFill="1" applyBorder="1" applyAlignment="1">
      <alignment horizontal="center" vertical="center"/>
      <protection/>
    </xf>
    <xf numFmtId="1" fontId="0" fillId="0" borderId="36" xfId="54" applyNumberFormat="1" applyFont="1" applyFill="1" applyBorder="1" applyAlignment="1">
      <alignment horizontal="center" vertical="center"/>
      <protection/>
    </xf>
    <xf numFmtId="1" fontId="0" fillId="0" borderId="42" xfId="54" applyNumberFormat="1" applyFont="1" applyFill="1" applyBorder="1" applyAlignment="1">
      <alignment horizontal="center" vertical="center"/>
      <protection/>
    </xf>
    <xf numFmtId="1" fontId="0" fillId="0" borderId="30" xfId="54" applyNumberFormat="1" applyFont="1" applyFill="1" applyBorder="1" applyAlignment="1">
      <alignment horizontal="center" vertical="center"/>
      <protection/>
    </xf>
    <xf numFmtId="0" fontId="5" fillId="0" borderId="0" xfId="54" applyFont="1" applyFill="1" applyBorder="1" applyAlignment="1">
      <alignment horizontal="left" vertical="center"/>
      <protection/>
    </xf>
    <xf numFmtId="0" fontId="5" fillId="33" borderId="36" xfId="54" applyFont="1" applyFill="1" applyBorder="1" applyAlignment="1">
      <alignment horizontal="left" vertical="center" wrapText="1"/>
      <protection/>
    </xf>
    <xf numFmtId="0" fontId="5" fillId="33" borderId="30" xfId="54" applyFont="1" applyFill="1" applyBorder="1" applyAlignment="1">
      <alignment horizontal="left" vertical="center" wrapText="1"/>
      <protection/>
    </xf>
    <xf numFmtId="0" fontId="5" fillId="33" borderId="35" xfId="54" applyFont="1" applyFill="1" applyBorder="1" applyAlignment="1">
      <alignment horizontal="left" vertical="center" wrapText="1"/>
      <protection/>
    </xf>
    <xf numFmtId="0" fontId="5" fillId="33" borderId="42" xfId="54" applyFont="1" applyFill="1" applyBorder="1" applyAlignment="1">
      <alignment horizontal="left" vertical="center" wrapText="1"/>
      <protection/>
    </xf>
    <xf numFmtId="0" fontId="11" fillId="33" borderId="10" xfId="0" applyFont="1" applyFill="1" applyBorder="1" applyAlignment="1" applyProtection="1">
      <alignment horizontal="left" vertical="center" wrapText="1"/>
      <protection locked="0"/>
    </xf>
    <xf numFmtId="0" fontId="11" fillId="33" borderId="16" xfId="0" applyFont="1" applyFill="1" applyBorder="1" applyAlignment="1" applyProtection="1">
      <alignment horizontal="left" vertical="center" wrapText="1"/>
      <protection locked="0"/>
    </xf>
    <xf numFmtId="0" fontId="5" fillId="33" borderId="20" xfId="0" applyFont="1" applyFill="1" applyBorder="1" applyAlignment="1" applyProtection="1">
      <alignment horizontal="center" vertical="center" wrapText="1"/>
      <protection locked="0"/>
    </xf>
    <xf numFmtId="0" fontId="5" fillId="33" borderId="13"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0" fontId="5" fillId="33" borderId="16" xfId="0" applyFont="1" applyFill="1" applyBorder="1" applyAlignment="1" applyProtection="1">
      <alignment horizontal="center" vertical="center" wrapText="1"/>
      <protection locked="0"/>
    </xf>
    <xf numFmtId="49" fontId="5" fillId="33" borderId="20" xfId="0" applyNumberFormat="1" applyFont="1" applyFill="1" applyBorder="1" applyAlignment="1" applyProtection="1">
      <alignment horizontal="center" vertical="center" wrapText="1"/>
      <protection locked="0"/>
    </xf>
    <xf numFmtId="49" fontId="5" fillId="33" borderId="13" xfId="0" applyNumberFormat="1" applyFont="1" applyFill="1" applyBorder="1" applyAlignment="1" applyProtection="1">
      <alignment horizontal="center" vertical="center" wrapText="1"/>
      <protection locked="0"/>
    </xf>
    <xf numFmtId="49" fontId="5" fillId="33" borderId="10" xfId="0" applyNumberFormat="1" applyFont="1" applyFill="1" applyBorder="1" applyAlignment="1" applyProtection="1">
      <alignment horizontal="center" vertical="center" wrapText="1"/>
      <protection locked="0"/>
    </xf>
    <xf numFmtId="49" fontId="5" fillId="33" borderId="16" xfId="0" applyNumberFormat="1" applyFont="1" applyFill="1" applyBorder="1" applyAlignment="1" applyProtection="1">
      <alignment horizontal="center" vertical="center" wrapText="1"/>
      <protection locked="0"/>
    </xf>
    <xf numFmtId="0" fontId="11" fillId="33" borderId="20" xfId="0" applyFont="1" applyFill="1" applyBorder="1" applyAlignment="1" applyProtection="1">
      <alignment horizontal="left" vertical="center" wrapText="1"/>
      <protection locked="0"/>
    </xf>
    <xf numFmtId="0" fontId="11" fillId="33" borderId="13" xfId="0" applyFont="1" applyFill="1" applyBorder="1" applyAlignment="1" applyProtection="1">
      <alignment horizontal="left" vertical="center" wrapText="1"/>
      <protection locked="0"/>
    </xf>
    <xf numFmtId="0" fontId="21" fillId="0" borderId="31" xfId="54" applyFont="1" applyFill="1" applyBorder="1" applyAlignment="1">
      <alignment horizontal="center" vertical="center" wrapText="1"/>
      <protection/>
    </xf>
    <xf numFmtId="0" fontId="21" fillId="0" borderId="0" xfId="54" applyFont="1" applyFill="1" applyBorder="1" applyAlignment="1">
      <alignment horizontal="center" vertical="center" wrapText="1"/>
      <protection/>
    </xf>
    <xf numFmtId="0" fontId="5" fillId="33" borderId="24" xfId="0" applyFont="1" applyFill="1" applyBorder="1" applyAlignment="1" applyProtection="1">
      <alignment horizontal="center" vertical="center" wrapText="1"/>
      <protection locked="0"/>
    </xf>
    <xf numFmtId="0" fontId="5" fillId="33" borderId="15" xfId="0" applyFont="1" applyFill="1" applyBorder="1" applyAlignment="1" applyProtection="1">
      <alignment horizontal="center" vertical="center" wrapText="1"/>
      <protection locked="0"/>
    </xf>
    <xf numFmtId="14" fontId="5" fillId="33" borderId="20" xfId="0" applyNumberFormat="1" applyFont="1" applyFill="1" applyBorder="1" applyAlignment="1" applyProtection="1">
      <alignment horizontal="center" vertical="center" wrapText="1"/>
      <protection locked="0"/>
    </xf>
    <xf numFmtId="14" fontId="5" fillId="33" borderId="13" xfId="0" applyNumberFormat="1" applyFont="1" applyFill="1" applyBorder="1" applyAlignment="1" applyProtection="1">
      <alignment horizontal="center" vertical="center" wrapText="1"/>
      <protection locked="0"/>
    </xf>
    <xf numFmtId="14" fontId="5" fillId="33" borderId="10" xfId="0" applyNumberFormat="1" applyFont="1" applyFill="1" applyBorder="1" applyAlignment="1" applyProtection="1">
      <alignment horizontal="center" vertical="center" wrapText="1"/>
      <protection locked="0"/>
    </xf>
    <xf numFmtId="14" fontId="5" fillId="33" borderId="16" xfId="0" applyNumberFormat="1" applyFont="1" applyFill="1" applyBorder="1" applyAlignment="1" applyProtection="1">
      <alignment horizontal="center" vertical="center" wrapText="1"/>
      <protection locked="0"/>
    </xf>
    <xf numFmtId="0" fontId="5" fillId="33" borderId="38" xfId="0" applyFont="1" applyFill="1" applyBorder="1" applyAlignment="1" applyProtection="1">
      <alignment horizontal="left" vertical="center" wrapText="1"/>
      <protection locked="0"/>
    </xf>
    <xf numFmtId="0" fontId="5" fillId="33" borderId="23" xfId="0" applyFont="1" applyFill="1" applyBorder="1" applyAlignment="1" applyProtection="1">
      <alignment horizontal="left" vertical="center" wrapText="1"/>
      <protection locked="0"/>
    </xf>
    <xf numFmtId="0" fontId="5" fillId="33" borderId="45"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center" vertical="center" wrapText="1"/>
      <protection locked="0"/>
    </xf>
    <xf numFmtId="0" fontId="5" fillId="33" borderId="39" xfId="0" applyFont="1" applyFill="1" applyBorder="1" applyAlignment="1" applyProtection="1">
      <alignment horizontal="center" vertical="center" wrapText="1"/>
      <protection locked="0"/>
    </xf>
    <xf numFmtId="0" fontId="5" fillId="33" borderId="50" xfId="0" applyFont="1" applyFill="1" applyBorder="1" applyAlignment="1" applyProtection="1">
      <alignment horizontal="center" vertical="center" wrapText="1"/>
      <protection locked="0"/>
    </xf>
    <xf numFmtId="0" fontId="5" fillId="33" borderId="63" xfId="0" applyFont="1" applyFill="1" applyBorder="1" applyAlignment="1" applyProtection="1">
      <alignment horizontal="center" vertical="center" wrapText="1"/>
      <protection locked="0"/>
    </xf>
    <xf numFmtId="0" fontId="86" fillId="33" borderId="72" xfId="0" applyFont="1" applyFill="1" applyBorder="1" applyAlignment="1" applyProtection="1">
      <alignment horizontal="center" vertical="center" wrapText="1"/>
      <protection locked="0"/>
    </xf>
    <xf numFmtId="0" fontId="86" fillId="33" borderId="31" xfId="0" applyFont="1" applyFill="1" applyBorder="1" applyAlignment="1" applyProtection="1">
      <alignment horizontal="center" vertical="center" wrapText="1"/>
      <protection locked="0"/>
    </xf>
    <xf numFmtId="0" fontId="86" fillId="33" borderId="43" xfId="0" applyFont="1" applyFill="1" applyBorder="1" applyAlignment="1" applyProtection="1">
      <alignment horizontal="center" vertical="center" wrapText="1"/>
      <protection locked="0"/>
    </xf>
    <xf numFmtId="0" fontId="5" fillId="33" borderId="22" xfId="0" applyFont="1" applyFill="1" applyBorder="1" applyAlignment="1" applyProtection="1">
      <alignment horizontal="center" vertical="center" wrapText="1"/>
      <protection locked="0"/>
    </xf>
    <xf numFmtId="0" fontId="0" fillId="0" borderId="11" xfId="0" applyFont="1" applyBorder="1" applyAlignment="1">
      <alignment/>
    </xf>
    <xf numFmtId="0" fontId="0" fillId="0" borderId="15" xfId="0" applyFont="1" applyBorder="1" applyAlignment="1">
      <alignment/>
    </xf>
    <xf numFmtId="0" fontId="86" fillId="33" borderId="20" xfId="0" applyFont="1" applyFill="1" applyBorder="1" applyAlignment="1" applyProtection="1">
      <alignment horizontal="center" vertical="center" wrapText="1"/>
      <protection locked="0"/>
    </xf>
    <xf numFmtId="0" fontId="86" fillId="33" borderId="10" xfId="0" applyFont="1" applyFill="1" applyBorder="1" applyAlignment="1" applyProtection="1">
      <alignment horizontal="center" vertical="center" wrapText="1"/>
      <protection locked="0"/>
    </xf>
    <xf numFmtId="0" fontId="86" fillId="33" borderId="16" xfId="0" applyFont="1" applyFill="1" applyBorder="1" applyAlignment="1" applyProtection="1">
      <alignment horizontal="center" vertical="center" wrapText="1"/>
      <protection locked="0"/>
    </xf>
    <xf numFmtId="0" fontId="11" fillId="33" borderId="20" xfId="0" applyFont="1" applyFill="1" applyBorder="1" applyAlignment="1" applyProtection="1">
      <alignment horizontal="center" vertical="center" wrapText="1"/>
      <protection locked="0"/>
    </xf>
    <xf numFmtId="0" fontId="11" fillId="33" borderId="16" xfId="0" applyFont="1" applyFill="1" applyBorder="1" applyAlignment="1" applyProtection="1">
      <alignment horizontal="center" vertical="center" wrapText="1"/>
      <protection locked="0"/>
    </xf>
    <xf numFmtId="0" fontId="96" fillId="0" borderId="46" xfId="54" applyFont="1" applyFill="1" applyBorder="1" applyAlignment="1">
      <alignment horizontal="left" vertical="center" wrapText="1"/>
      <protection/>
    </xf>
    <xf numFmtId="0" fontId="96" fillId="0" borderId="47" xfId="54" applyFont="1" applyFill="1" applyBorder="1" applyAlignment="1">
      <alignment horizontal="left" vertical="center" wrapText="1"/>
      <protection/>
    </xf>
    <xf numFmtId="0" fontId="0" fillId="0" borderId="17" xfId="54" applyFont="1" applyFill="1" applyBorder="1" applyAlignment="1">
      <alignment horizontal="left" vertical="center" wrapText="1"/>
      <protection/>
    </xf>
    <xf numFmtId="0" fontId="0" fillId="0" borderId="47" xfId="54" applyFont="1" applyFill="1" applyBorder="1" applyAlignment="1">
      <alignment horizontal="left" vertical="center" wrapText="1"/>
      <protection/>
    </xf>
    <xf numFmtId="0" fontId="0" fillId="0" borderId="48" xfId="54" applyFont="1" applyFill="1" applyBorder="1" applyAlignment="1">
      <alignment horizontal="center" vertical="center" wrapText="1"/>
      <protection/>
    </xf>
    <xf numFmtId="0" fontId="0" fillId="0" borderId="51" xfId="54" applyFont="1" applyFill="1" applyBorder="1" applyAlignment="1">
      <alignment horizontal="center" vertical="center" wrapText="1"/>
      <protection/>
    </xf>
    <xf numFmtId="0" fontId="0" fillId="0" borderId="51" xfId="54" applyFont="1" applyFill="1" applyBorder="1" applyAlignment="1">
      <alignment horizontal="center" vertical="center"/>
      <protection/>
    </xf>
    <xf numFmtId="0" fontId="0" fillId="0" borderId="70" xfId="54" applyFont="1" applyFill="1" applyBorder="1" applyAlignment="1">
      <alignment horizontal="center" vertical="center"/>
      <protection/>
    </xf>
    <xf numFmtId="0" fontId="0" fillId="0" borderId="48" xfId="54" applyFont="1" applyFill="1" applyBorder="1" applyAlignment="1">
      <alignment horizontal="left" vertical="center" wrapText="1"/>
      <protection/>
    </xf>
    <xf numFmtId="0" fontId="0" fillId="0" borderId="70" xfId="54" applyFont="1" applyFill="1" applyBorder="1" applyAlignment="1">
      <alignment horizontal="left" vertical="center"/>
      <protection/>
    </xf>
    <xf numFmtId="17" fontId="18" fillId="42" borderId="72" xfId="54" applyNumberFormat="1" applyFont="1" applyFill="1" applyBorder="1" applyAlignment="1">
      <alignment horizontal="center" vertical="center"/>
      <protection/>
    </xf>
    <xf numFmtId="17" fontId="18" fillId="42" borderId="33" xfId="54" applyNumberFormat="1" applyFont="1" applyFill="1" applyBorder="1" applyAlignment="1">
      <alignment horizontal="center" vertical="center"/>
      <protection/>
    </xf>
    <xf numFmtId="0" fontId="0" fillId="0" borderId="36" xfId="54" applyFont="1" applyFill="1" applyBorder="1" applyAlignment="1">
      <alignment horizontal="center" vertical="center"/>
      <protection/>
    </xf>
    <xf numFmtId="0" fontId="18" fillId="0" borderId="20" xfId="54" applyFont="1" applyFill="1" applyBorder="1" applyAlignment="1">
      <alignment horizontal="center" vertical="center"/>
      <protection/>
    </xf>
    <xf numFmtId="0" fontId="18" fillId="0" borderId="16" xfId="54" applyFont="1" applyFill="1" applyBorder="1" applyAlignment="1">
      <alignment horizontal="center" vertical="center"/>
      <protection/>
    </xf>
    <xf numFmtId="0" fontId="18" fillId="0" borderId="10" xfId="54" applyFont="1" applyFill="1" applyBorder="1" applyAlignment="1">
      <alignment horizontal="center" vertical="center"/>
      <protection/>
    </xf>
    <xf numFmtId="192" fontId="18" fillId="0" borderId="38" xfId="54" applyNumberFormat="1" applyFont="1" applyFill="1" applyBorder="1" applyAlignment="1">
      <alignment horizontal="center" vertical="center"/>
      <protection/>
    </xf>
    <xf numFmtId="192" fontId="18" fillId="0" borderId="23" xfId="54" applyNumberFormat="1" applyFont="1" applyFill="1" applyBorder="1" applyAlignment="1">
      <alignment horizontal="center" vertical="center"/>
      <protection/>
    </xf>
    <xf numFmtId="0" fontId="5" fillId="33" borderId="38" xfId="0" applyFont="1" applyFill="1" applyBorder="1" applyAlignment="1" applyProtection="1">
      <alignment horizontal="center" vertical="center" wrapText="1"/>
      <protection locked="0"/>
    </xf>
    <xf numFmtId="0" fontId="5" fillId="33" borderId="23" xfId="0" applyFont="1" applyFill="1" applyBorder="1" applyAlignment="1" applyProtection="1">
      <alignment horizontal="center" vertical="center" wrapText="1"/>
      <protection locked="0"/>
    </xf>
    <xf numFmtId="0" fontId="5" fillId="33" borderId="45" xfId="0" applyFont="1" applyFill="1" applyBorder="1" applyAlignment="1" applyProtection="1">
      <alignment horizontal="center" vertical="center" wrapText="1"/>
      <protection locked="0"/>
    </xf>
    <xf numFmtId="49" fontId="5" fillId="33" borderId="38" xfId="0" applyNumberFormat="1" applyFont="1" applyFill="1" applyBorder="1" applyAlignment="1" applyProtection="1">
      <alignment horizontal="center" vertical="center" wrapText="1"/>
      <protection locked="0"/>
    </xf>
    <xf numFmtId="49" fontId="5" fillId="33" borderId="23" xfId="0" applyNumberFormat="1" applyFont="1" applyFill="1" applyBorder="1" applyAlignment="1" applyProtection="1">
      <alignment horizontal="center" vertical="center" wrapText="1"/>
      <protection locked="0"/>
    </xf>
    <xf numFmtId="49" fontId="5" fillId="33" borderId="45" xfId="0" applyNumberFormat="1" applyFont="1" applyFill="1" applyBorder="1" applyAlignment="1" applyProtection="1">
      <alignment horizontal="center" vertical="center" wrapText="1"/>
      <protection locked="0"/>
    </xf>
    <xf numFmtId="0" fontId="5" fillId="33" borderId="48" xfId="54" applyFont="1" applyFill="1" applyBorder="1" applyAlignment="1">
      <alignment horizontal="left" vertical="center" wrapText="1"/>
      <protection/>
    </xf>
    <xf numFmtId="0" fontId="5" fillId="33" borderId="51" xfId="54" applyFont="1" applyFill="1" applyBorder="1" applyAlignment="1">
      <alignment horizontal="left" vertical="center" wrapText="1"/>
      <protection/>
    </xf>
    <xf numFmtId="0" fontId="5" fillId="33" borderId="70" xfId="54" applyFont="1" applyFill="1" applyBorder="1" applyAlignment="1">
      <alignment horizontal="left" vertical="center" wrapText="1"/>
      <protection/>
    </xf>
    <xf numFmtId="0" fontId="18" fillId="0" borderId="23" xfId="54" applyFont="1" applyFill="1" applyBorder="1" applyAlignment="1">
      <alignment horizontal="center" vertical="center"/>
      <protection/>
    </xf>
    <xf numFmtId="0" fontId="0" fillId="0" borderId="70" xfId="54" applyFont="1" applyFill="1" applyBorder="1" applyAlignment="1">
      <alignment horizontal="center" vertical="center" wrapText="1"/>
      <protection/>
    </xf>
    <xf numFmtId="192" fontId="18" fillId="0" borderId="45" xfId="54" applyNumberFormat="1" applyFont="1" applyFill="1" applyBorder="1" applyAlignment="1">
      <alignment horizontal="center" vertical="center"/>
      <protection/>
    </xf>
    <xf numFmtId="0" fontId="30" fillId="0" borderId="69"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29"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horizontal="center" vertical="center" wrapText="1"/>
    </xf>
    <xf numFmtId="0" fontId="0" fillId="0" borderId="21" xfId="0" applyFont="1" applyBorder="1" applyAlignment="1">
      <alignment horizontal="center"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17" fontId="84" fillId="0" borderId="10" xfId="0" applyNumberFormat="1" applyFont="1" applyBorder="1" applyAlignment="1">
      <alignment horizontal="center" vertical="center"/>
    </xf>
    <xf numFmtId="17" fontId="84" fillId="0" borderId="21" xfId="0" applyNumberFormat="1"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0" fillId="0" borderId="17" xfId="0" applyFont="1" applyBorder="1" applyAlignment="1">
      <alignment horizontal="center" vertical="center" wrapText="1"/>
    </xf>
    <xf numFmtId="0" fontId="0" fillId="0" borderId="40" xfId="0" applyFont="1" applyBorder="1" applyAlignment="1">
      <alignment horizontal="center" vertical="center" wrapText="1"/>
    </xf>
    <xf numFmtId="0" fontId="3" fillId="0" borderId="69" xfId="0" applyFont="1" applyBorder="1" applyAlignment="1">
      <alignment horizontal="center" vertical="center"/>
    </xf>
    <xf numFmtId="0" fontId="3" fillId="0" borderId="26" xfId="0" applyFont="1" applyBorder="1" applyAlignment="1">
      <alignment horizontal="center" vertical="center"/>
    </xf>
    <xf numFmtId="0" fontId="3" fillId="0" borderId="29" xfId="0"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Inventario Instrumentos y Equipos de Medición" xfId="54"/>
    <cellStyle name="Normal_NUEVOINVENTARIO"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xdr:row>
      <xdr:rowOff>0</xdr:rowOff>
    </xdr:from>
    <xdr:to>
      <xdr:col>2</xdr:col>
      <xdr:colOff>904875</xdr:colOff>
      <xdr:row>4</xdr:row>
      <xdr:rowOff>114300</xdr:rowOff>
    </xdr:to>
    <xdr:pic>
      <xdr:nvPicPr>
        <xdr:cNvPr id="1" name="Picture 2" descr="dinama_todo_grande"/>
        <xdr:cNvPicPr preferRelativeResize="1">
          <a:picLocks noChangeAspect="1"/>
        </xdr:cNvPicPr>
      </xdr:nvPicPr>
      <xdr:blipFill>
        <a:blip r:embed="rId1"/>
        <a:stretch>
          <a:fillRect/>
        </a:stretch>
      </xdr:blipFill>
      <xdr:spPr>
        <a:xfrm>
          <a:off x="552450" y="161925"/>
          <a:ext cx="22860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95250</xdr:rowOff>
    </xdr:from>
    <xdr:to>
      <xdr:col>2</xdr:col>
      <xdr:colOff>466725</xdr:colOff>
      <xdr:row>4</xdr:row>
      <xdr:rowOff>28575</xdr:rowOff>
    </xdr:to>
    <xdr:pic>
      <xdr:nvPicPr>
        <xdr:cNvPr id="1" name="Picture 2" descr="dinama_todo_grande"/>
        <xdr:cNvPicPr preferRelativeResize="1">
          <a:picLocks noChangeAspect="1"/>
        </xdr:cNvPicPr>
      </xdr:nvPicPr>
      <xdr:blipFill>
        <a:blip r:embed="rId1"/>
        <a:stretch>
          <a:fillRect/>
        </a:stretch>
      </xdr:blipFill>
      <xdr:spPr>
        <a:xfrm>
          <a:off x="200025" y="95250"/>
          <a:ext cx="23050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85725</xdr:rowOff>
    </xdr:from>
    <xdr:to>
      <xdr:col>2</xdr:col>
      <xdr:colOff>819150</xdr:colOff>
      <xdr:row>4</xdr:row>
      <xdr:rowOff>85725</xdr:rowOff>
    </xdr:to>
    <xdr:pic>
      <xdr:nvPicPr>
        <xdr:cNvPr id="1" name="Picture 2" descr="dinama_todo_grande"/>
        <xdr:cNvPicPr preferRelativeResize="1">
          <a:picLocks noChangeAspect="1"/>
        </xdr:cNvPicPr>
      </xdr:nvPicPr>
      <xdr:blipFill>
        <a:blip r:embed="rId1"/>
        <a:stretch>
          <a:fillRect/>
        </a:stretch>
      </xdr:blipFill>
      <xdr:spPr>
        <a:xfrm>
          <a:off x="885825" y="85725"/>
          <a:ext cx="2590800" cy="647700"/>
        </a:xfrm>
        <a:prstGeom prst="rect">
          <a:avLst/>
        </a:prstGeom>
        <a:noFill/>
        <a:ln w="9525" cmpd="sng">
          <a:noFill/>
        </a:ln>
      </xdr:spPr>
    </xdr:pic>
    <xdr:clientData/>
  </xdr:twoCellAnchor>
  <xdr:twoCellAnchor editAs="oneCell">
    <xdr:from>
      <xdr:col>1</xdr:col>
      <xdr:colOff>552450</xdr:colOff>
      <xdr:row>39</xdr:row>
      <xdr:rowOff>66675</xdr:rowOff>
    </xdr:from>
    <xdr:to>
      <xdr:col>4</xdr:col>
      <xdr:colOff>952500</xdr:colOff>
      <xdr:row>53</xdr:row>
      <xdr:rowOff>76200</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314450" y="17211675"/>
          <a:ext cx="5467350" cy="2314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0</xdr:row>
      <xdr:rowOff>66675</xdr:rowOff>
    </xdr:from>
    <xdr:to>
      <xdr:col>4</xdr:col>
      <xdr:colOff>314325</xdr:colOff>
      <xdr:row>3</xdr:row>
      <xdr:rowOff>66675</xdr:rowOff>
    </xdr:to>
    <xdr:pic>
      <xdr:nvPicPr>
        <xdr:cNvPr id="1" name="Picture 2" descr="dinama_todo_grande"/>
        <xdr:cNvPicPr preferRelativeResize="1">
          <a:picLocks noChangeAspect="1"/>
        </xdr:cNvPicPr>
      </xdr:nvPicPr>
      <xdr:blipFill>
        <a:blip r:embed="rId1"/>
        <a:stretch>
          <a:fillRect/>
        </a:stretch>
      </xdr:blipFill>
      <xdr:spPr>
        <a:xfrm>
          <a:off x="638175" y="66675"/>
          <a:ext cx="22669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57150</xdr:rowOff>
    </xdr:from>
    <xdr:to>
      <xdr:col>1</xdr:col>
      <xdr:colOff>1133475</xdr:colOff>
      <xdr:row>4</xdr:row>
      <xdr:rowOff>57150</xdr:rowOff>
    </xdr:to>
    <xdr:pic>
      <xdr:nvPicPr>
        <xdr:cNvPr id="1" name="Picture 2" descr="dinama_todo_grande"/>
        <xdr:cNvPicPr preferRelativeResize="1">
          <a:picLocks noChangeAspect="1"/>
        </xdr:cNvPicPr>
      </xdr:nvPicPr>
      <xdr:blipFill>
        <a:blip r:embed="rId1"/>
        <a:stretch>
          <a:fillRect/>
        </a:stretch>
      </xdr:blipFill>
      <xdr:spPr>
        <a:xfrm>
          <a:off x="104775" y="57150"/>
          <a:ext cx="230505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85725</xdr:rowOff>
    </xdr:from>
    <xdr:to>
      <xdr:col>2</xdr:col>
      <xdr:colOff>819150</xdr:colOff>
      <xdr:row>4</xdr:row>
      <xdr:rowOff>85725</xdr:rowOff>
    </xdr:to>
    <xdr:pic>
      <xdr:nvPicPr>
        <xdr:cNvPr id="1" name="Picture 2" descr="dinama_todo_grande"/>
        <xdr:cNvPicPr preferRelativeResize="1">
          <a:picLocks noChangeAspect="1"/>
        </xdr:cNvPicPr>
      </xdr:nvPicPr>
      <xdr:blipFill>
        <a:blip r:embed="rId1"/>
        <a:stretch>
          <a:fillRect/>
        </a:stretch>
      </xdr:blipFill>
      <xdr:spPr>
        <a:xfrm>
          <a:off x="885825" y="85725"/>
          <a:ext cx="31242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V204"/>
  <sheetViews>
    <sheetView zoomScale="70" zoomScaleNormal="70" zoomScaleSheetLayoutView="70" zoomScalePageLayoutView="0" workbookViewId="0" topLeftCell="A1">
      <selection activeCell="D8" sqref="D8"/>
    </sheetView>
  </sheetViews>
  <sheetFormatPr defaultColWidth="11.421875" defaultRowHeight="12.75"/>
  <cols>
    <col min="1" max="1" width="5.00390625" style="2" customWidth="1"/>
    <col min="2" max="2" width="24.00390625" style="2" customWidth="1"/>
    <col min="3" max="3" width="39.140625" style="2" customWidth="1"/>
    <col min="4" max="4" width="18.8515625" style="2" customWidth="1"/>
    <col min="5" max="5" width="26.28125" style="2" customWidth="1"/>
    <col min="6" max="6" width="30.28125" style="2" customWidth="1"/>
    <col min="7" max="7" width="29.57421875" style="2" customWidth="1"/>
    <col min="8" max="8" width="36.421875" style="2" customWidth="1"/>
    <col min="9" max="9" width="25.7109375" style="2" customWidth="1"/>
    <col min="10" max="10" width="52.140625" style="66" customWidth="1"/>
    <col min="11" max="11" width="46.8515625" style="2" customWidth="1"/>
    <col min="12" max="12" width="26.57421875" style="2" customWidth="1"/>
    <col min="13" max="13" width="30.421875" style="2" customWidth="1"/>
    <col min="14" max="14" width="30.421875" style="118" hidden="1" customWidth="1"/>
    <col min="15" max="15" width="29.28125" style="2" customWidth="1"/>
    <col min="16" max="16" width="53.8515625" style="2" customWidth="1"/>
    <col min="17" max="17" width="82.8515625" style="2" customWidth="1"/>
    <col min="18" max="18" width="0" style="1" hidden="1" customWidth="1"/>
    <col min="19" max="19" width="36.7109375" style="1" customWidth="1"/>
    <col min="20" max="20" width="12.00390625" style="1" bestFit="1" customWidth="1"/>
    <col min="21" max="16384" width="11.421875" style="1" customWidth="1"/>
  </cols>
  <sheetData>
    <row r="1" ht="12.75">
      <c r="A1" s="1"/>
    </row>
    <row r="2" spans="1:60" ht="12.75" customHeight="1">
      <c r="A2" s="1"/>
      <c r="G2" s="762" t="s">
        <v>16</v>
      </c>
      <c r="H2" s="762"/>
      <c r="I2" s="762"/>
      <c r="J2" s="762"/>
      <c r="K2" s="762"/>
      <c r="L2" s="1"/>
      <c r="M2" s="1"/>
      <c r="N2" s="757" t="s">
        <v>17</v>
      </c>
      <c r="O2" s="1"/>
      <c r="P2" s="1"/>
      <c r="Q2" s="1" t="s">
        <v>17</v>
      </c>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row>
    <row r="3" spans="1:60" ht="12.75" customHeight="1">
      <c r="A3" s="1"/>
      <c r="B3" s="1"/>
      <c r="C3" s="1"/>
      <c r="D3" s="21"/>
      <c r="E3" s="21"/>
      <c r="F3" s="21"/>
      <c r="G3" s="762"/>
      <c r="H3" s="762"/>
      <c r="I3" s="762"/>
      <c r="J3" s="762"/>
      <c r="K3" s="762"/>
      <c r="L3" s="61"/>
      <c r="M3" s="61"/>
      <c r="N3" s="757"/>
      <c r="O3" s="61"/>
      <c r="P3" s="61"/>
      <c r="Q3" s="21"/>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row>
    <row r="4" spans="1:60" ht="12.75" customHeight="1">
      <c r="A4" s="1"/>
      <c r="B4" s="1"/>
      <c r="C4" s="1"/>
      <c r="D4" s="21"/>
      <c r="E4" s="21"/>
      <c r="F4" s="21"/>
      <c r="H4" s="21"/>
      <c r="I4" s="22"/>
      <c r="L4" s="61"/>
      <c r="M4" s="61"/>
      <c r="N4" s="119"/>
      <c r="O4" s="61"/>
      <c r="P4" s="61"/>
      <c r="Q4" s="21"/>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row>
    <row r="5" spans="1:60" ht="14.25" customHeight="1" thickBot="1">
      <c r="A5" s="1"/>
      <c r="B5" s="3"/>
      <c r="C5" s="3"/>
      <c r="D5" s="3"/>
      <c r="E5" s="3"/>
      <c r="G5" s="114"/>
      <c r="L5" s="4"/>
      <c r="M5" s="4"/>
      <c r="N5" s="120"/>
      <c r="O5" s="4"/>
      <c r="P5" s="4"/>
      <c r="Q5" s="1"/>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row>
    <row r="6" spans="1:17" s="5" customFormat="1" ht="36" customHeight="1" thickBot="1">
      <c r="A6" s="19"/>
      <c r="B6" s="758" t="s">
        <v>94</v>
      </c>
      <c r="C6" s="759"/>
      <c r="D6" s="759"/>
      <c r="E6" s="759"/>
      <c r="F6" s="759"/>
      <c r="G6" s="759"/>
      <c r="H6" s="759"/>
      <c r="I6" s="759"/>
      <c r="J6" s="759"/>
      <c r="K6" s="759"/>
      <c r="L6" s="759"/>
      <c r="M6" s="759"/>
      <c r="N6" s="759"/>
      <c r="O6" s="759"/>
      <c r="P6" s="759"/>
      <c r="Q6" s="760"/>
    </row>
    <row r="7" spans="2:63" ht="49.5" customHeight="1" thickBot="1">
      <c r="B7" s="161" t="s">
        <v>104</v>
      </c>
      <c r="C7" s="161" t="s">
        <v>141</v>
      </c>
      <c r="D7" s="45" t="s">
        <v>138</v>
      </c>
      <c r="E7" s="162" t="s">
        <v>140</v>
      </c>
      <c r="F7" s="162" t="s">
        <v>139</v>
      </c>
      <c r="G7" s="163" t="s">
        <v>86</v>
      </c>
      <c r="H7" s="162" t="s">
        <v>3</v>
      </c>
      <c r="I7" s="162" t="s">
        <v>4</v>
      </c>
      <c r="J7" s="164" t="s">
        <v>57</v>
      </c>
      <c r="K7" s="163" t="s">
        <v>87</v>
      </c>
      <c r="L7" s="165" t="s">
        <v>85</v>
      </c>
      <c r="M7" s="163" t="s">
        <v>88</v>
      </c>
      <c r="N7" s="166" t="s">
        <v>90</v>
      </c>
      <c r="O7" s="45" t="s">
        <v>89</v>
      </c>
      <c r="P7" s="167" t="s">
        <v>170</v>
      </c>
      <c r="Q7" s="168" t="s">
        <v>2</v>
      </c>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row>
    <row r="8" spans="1:22" s="65" customFormat="1" ht="75.75" customHeight="1" thickBot="1">
      <c r="A8" s="140"/>
      <c r="B8" s="148" t="s">
        <v>18</v>
      </c>
      <c r="C8" s="149" t="s">
        <v>136</v>
      </c>
      <c r="D8" s="150">
        <v>0.1</v>
      </c>
      <c r="E8" s="149" t="s">
        <v>137</v>
      </c>
      <c r="F8" s="151" t="s">
        <v>958</v>
      </c>
      <c r="G8" s="152" t="s">
        <v>959</v>
      </c>
      <c r="H8" s="149" t="s">
        <v>960</v>
      </c>
      <c r="I8" s="153">
        <v>44586</v>
      </c>
      <c r="J8" s="152" t="s">
        <v>961</v>
      </c>
      <c r="K8" s="154" t="s">
        <v>641</v>
      </c>
      <c r="L8" s="149" t="s">
        <v>35</v>
      </c>
      <c r="M8" s="399">
        <v>0.067</v>
      </c>
      <c r="N8" s="155"/>
      <c r="O8" s="149" t="s">
        <v>9</v>
      </c>
      <c r="P8" s="156" t="s">
        <v>685</v>
      </c>
      <c r="Q8" s="278" t="s">
        <v>690</v>
      </c>
      <c r="R8" s="116">
        <f>44.3+0.054</f>
        <v>44.354</v>
      </c>
      <c r="S8" s="116">
        <f>44.7-0.054</f>
        <v>44.646</v>
      </c>
      <c r="U8" s="198">
        <f>34.5+0.054</f>
        <v>34.554</v>
      </c>
      <c r="V8" s="198">
        <f>35.5-0.054</f>
        <v>35.446</v>
      </c>
    </row>
    <row r="9" spans="1:21" s="65" customFormat="1" ht="75.75" customHeight="1" thickBot="1">
      <c r="A9" s="196"/>
      <c r="B9" s="148" t="s">
        <v>216</v>
      </c>
      <c r="C9" s="149" t="s">
        <v>217</v>
      </c>
      <c r="D9" s="150">
        <v>0.5</v>
      </c>
      <c r="E9" s="151" t="s">
        <v>635</v>
      </c>
      <c r="F9" s="151" t="s">
        <v>648</v>
      </c>
      <c r="G9" s="151" t="s">
        <v>649</v>
      </c>
      <c r="H9" s="149" t="s">
        <v>650</v>
      </c>
      <c r="I9" s="153">
        <v>43887</v>
      </c>
      <c r="J9" s="152" t="s">
        <v>651</v>
      </c>
      <c r="K9" s="154" t="s">
        <v>469</v>
      </c>
      <c r="L9" s="149" t="s">
        <v>7</v>
      </c>
      <c r="M9" s="157">
        <v>0.6666666666666666</v>
      </c>
      <c r="N9" s="149"/>
      <c r="O9" s="149" t="s">
        <v>9</v>
      </c>
      <c r="P9" s="159" t="s">
        <v>817</v>
      </c>
      <c r="Q9" s="160" t="s">
        <v>652</v>
      </c>
      <c r="R9" s="197"/>
      <c r="S9" s="197"/>
      <c r="T9" s="198"/>
      <c r="U9" s="198"/>
    </row>
    <row r="10" spans="1:21" s="65" customFormat="1" ht="75.75" customHeight="1" thickBot="1">
      <c r="A10" s="196"/>
      <c r="B10" s="148" t="s">
        <v>218</v>
      </c>
      <c r="C10" s="149" t="s">
        <v>136</v>
      </c>
      <c r="D10" s="150">
        <v>0.1</v>
      </c>
      <c r="E10" s="151" t="s">
        <v>219</v>
      </c>
      <c r="F10" s="151" t="s">
        <v>642</v>
      </c>
      <c r="G10" s="151" t="s">
        <v>643</v>
      </c>
      <c r="H10" s="149" t="s">
        <v>644</v>
      </c>
      <c r="I10" s="153" t="s">
        <v>645</v>
      </c>
      <c r="J10" s="152" t="s">
        <v>646</v>
      </c>
      <c r="K10" s="154" t="s">
        <v>647</v>
      </c>
      <c r="L10" s="152" t="s">
        <v>223</v>
      </c>
      <c r="M10" s="399">
        <v>0.17</v>
      </c>
      <c r="N10" s="149"/>
      <c r="O10" s="149" t="s">
        <v>13</v>
      </c>
      <c r="P10" s="159" t="s">
        <v>687</v>
      </c>
      <c r="Q10" s="160" t="s">
        <v>950</v>
      </c>
      <c r="R10" s="197"/>
      <c r="S10" s="197"/>
      <c r="T10" s="198"/>
      <c r="U10" s="198"/>
    </row>
    <row r="11" spans="1:19" s="6" customFormat="1" ht="57.75" customHeight="1" thickBot="1">
      <c r="A11" s="7"/>
      <c r="B11" s="148" t="s">
        <v>19</v>
      </c>
      <c r="C11" s="149" t="s">
        <v>132</v>
      </c>
      <c r="D11" s="150">
        <v>0.1</v>
      </c>
      <c r="E11" s="150" t="s">
        <v>142</v>
      </c>
      <c r="F11" s="151" t="s">
        <v>963</v>
      </c>
      <c r="G11" s="152" t="s">
        <v>964</v>
      </c>
      <c r="H11" s="149" t="s">
        <v>962</v>
      </c>
      <c r="I11" s="153">
        <v>44585</v>
      </c>
      <c r="J11" s="152" t="s">
        <v>961</v>
      </c>
      <c r="K11" s="154" t="s">
        <v>441</v>
      </c>
      <c r="L11" s="149" t="s">
        <v>816</v>
      </c>
      <c r="M11" s="157" t="s">
        <v>818</v>
      </c>
      <c r="N11" s="158">
        <f>F11+0.07</f>
        <v>0.2</v>
      </c>
      <c r="O11" s="149" t="s">
        <v>13</v>
      </c>
      <c r="P11" s="159" t="s">
        <v>688</v>
      </c>
      <c r="Q11" s="160" t="s">
        <v>906</v>
      </c>
      <c r="R11" s="69">
        <f>40.5+0.1</f>
        <v>40.6</v>
      </c>
      <c r="S11" s="69">
        <f>41.5-0.1</f>
        <v>41.4</v>
      </c>
    </row>
    <row r="12" spans="1:19" s="65" customFormat="1" ht="71.25" customHeight="1" thickBot="1">
      <c r="A12" s="140"/>
      <c r="B12" s="148" t="s">
        <v>20</v>
      </c>
      <c r="C12" s="149" t="s">
        <v>136</v>
      </c>
      <c r="D12" s="150">
        <v>0.5</v>
      </c>
      <c r="E12" s="150" t="s">
        <v>143</v>
      </c>
      <c r="F12" s="151" t="s">
        <v>470</v>
      </c>
      <c r="G12" s="152" t="s">
        <v>471</v>
      </c>
      <c r="H12" s="149" t="s">
        <v>472</v>
      </c>
      <c r="I12" s="153">
        <v>43019</v>
      </c>
      <c r="J12" s="152" t="s">
        <v>561</v>
      </c>
      <c r="K12" s="154" t="s">
        <v>468</v>
      </c>
      <c r="L12" s="149" t="s">
        <v>7</v>
      </c>
      <c r="M12" s="157">
        <v>0.6666666666666666</v>
      </c>
      <c r="N12" s="149"/>
      <c r="O12" s="149" t="s">
        <v>9</v>
      </c>
      <c r="P12" s="159" t="s">
        <v>819</v>
      </c>
      <c r="Q12" s="160" t="s">
        <v>473</v>
      </c>
      <c r="R12" s="197">
        <f>34.5+0.15</f>
        <v>34.65</v>
      </c>
      <c r="S12" s="197">
        <f>35.5-0.15</f>
        <v>35.35</v>
      </c>
    </row>
    <row r="13" spans="1:19" s="6" customFormat="1" ht="54" customHeight="1" hidden="1" thickBot="1">
      <c r="A13" s="7"/>
      <c r="B13" s="252" t="s">
        <v>21</v>
      </c>
      <c r="C13" s="253" t="s">
        <v>136</v>
      </c>
      <c r="D13" s="253">
        <v>0.1</v>
      </c>
      <c r="E13" s="253" t="s">
        <v>144</v>
      </c>
      <c r="F13" s="254" t="s">
        <v>431</v>
      </c>
      <c r="G13" s="255" t="s">
        <v>432</v>
      </c>
      <c r="H13" s="256" t="s">
        <v>433</v>
      </c>
      <c r="I13" s="425">
        <v>42851</v>
      </c>
      <c r="J13" s="255" t="s">
        <v>518</v>
      </c>
      <c r="K13" s="257" t="s">
        <v>145</v>
      </c>
      <c r="L13" s="258" t="s">
        <v>5</v>
      </c>
      <c r="M13" s="259">
        <f>1/3</f>
        <v>0.3333333333333333</v>
      </c>
      <c r="N13" s="258">
        <v>0.33</v>
      </c>
      <c r="O13" s="258" t="s">
        <v>13</v>
      </c>
      <c r="P13" s="260" t="s">
        <v>402</v>
      </c>
      <c r="Q13" s="277" t="s">
        <v>443</v>
      </c>
      <c r="R13" s="116">
        <f>54+0.11</f>
        <v>54.11</v>
      </c>
      <c r="S13" s="116">
        <f>56+0.22</f>
        <v>56.22</v>
      </c>
    </row>
    <row r="14" spans="1:256" s="6" customFormat="1" ht="47.25">
      <c r="A14" s="597"/>
      <c r="B14" s="731" t="s">
        <v>147</v>
      </c>
      <c r="C14" s="728" t="s">
        <v>146</v>
      </c>
      <c r="D14" s="751">
        <v>0.1</v>
      </c>
      <c r="E14" s="136" t="s">
        <v>270</v>
      </c>
      <c r="F14" s="136" t="s">
        <v>841</v>
      </c>
      <c r="G14" s="255" t="s">
        <v>844</v>
      </c>
      <c r="H14" s="743" t="s">
        <v>842</v>
      </c>
      <c r="I14" s="737">
        <v>44435</v>
      </c>
      <c r="J14" s="734" t="s">
        <v>843</v>
      </c>
      <c r="K14" s="245" t="s">
        <v>161</v>
      </c>
      <c r="L14" s="242" t="s">
        <v>135</v>
      </c>
      <c r="M14" s="243" t="s">
        <v>55</v>
      </c>
      <c r="N14" s="242" t="s">
        <v>55</v>
      </c>
      <c r="O14" s="242" t="s">
        <v>55</v>
      </c>
      <c r="P14" s="261" t="s">
        <v>877</v>
      </c>
      <c r="Q14" s="763" t="s">
        <v>689</v>
      </c>
      <c r="R14" s="598"/>
      <c r="S14" s="598"/>
      <c r="T14" s="598"/>
      <c r="U14" s="598"/>
      <c r="V14" s="598"/>
      <c r="W14" s="598"/>
      <c r="X14" s="598"/>
      <c r="Y14" s="598"/>
      <c r="Z14" s="598"/>
      <c r="AA14" s="598"/>
      <c r="AB14" s="598"/>
      <c r="AC14" s="598"/>
      <c r="AD14" s="598"/>
      <c r="AE14" s="598"/>
      <c r="AF14" s="598"/>
      <c r="AG14" s="598"/>
      <c r="AH14" s="598"/>
      <c r="AI14" s="598"/>
      <c r="AJ14" s="598"/>
      <c r="AK14" s="598"/>
      <c r="AL14" s="598"/>
      <c r="AM14" s="598"/>
      <c r="AN14" s="598"/>
      <c r="AO14" s="598"/>
      <c r="AP14" s="598"/>
      <c r="AQ14" s="598"/>
      <c r="AR14" s="598"/>
      <c r="AS14" s="598"/>
      <c r="AT14" s="598"/>
      <c r="AU14" s="598"/>
      <c r="AV14" s="598"/>
      <c r="AW14" s="598"/>
      <c r="AX14" s="598"/>
      <c r="AY14" s="598"/>
      <c r="AZ14" s="598"/>
      <c r="BA14" s="598"/>
      <c r="BB14" s="598"/>
      <c r="BC14" s="598"/>
      <c r="BD14" s="598"/>
      <c r="BE14" s="598"/>
      <c r="BF14" s="598"/>
      <c r="BG14" s="598"/>
      <c r="BH14" s="598"/>
      <c r="BI14" s="598"/>
      <c r="BJ14" s="598"/>
      <c r="BK14" s="598"/>
      <c r="BL14" s="598"/>
      <c r="BM14" s="598"/>
      <c r="BN14" s="598"/>
      <c r="BO14" s="598"/>
      <c r="BP14" s="598"/>
      <c r="BQ14" s="598"/>
      <c r="BR14" s="598"/>
      <c r="BS14" s="598"/>
      <c r="BT14" s="598"/>
      <c r="BU14" s="598"/>
      <c r="BV14" s="598"/>
      <c r="BW14" s="598"/>
      <c r="BX14" s="598"/>
      <c r="BY14" s="598"/>
      <c r="BZ14" s="598"/>
      <c r="CA14" s="598"/>
      <c r="CB14" s="598"/>
      <c r="CC14" s="598"/>
      <c r="CD14" s="598"/>
      <c r="CE14" s="598"/>
      <c r="CF14" s="598"/>
      <c r="CG14" s="598"/>
      <c r="CH14" s="598"/>
      <c r="CI14" s="598"/>
      <c r="CJ14" s="598"/>
      <c r="CK14" s="598"/>
      <c r="CL14" s="598"/>
      <c r="CM14" s="598"/>
      <c r="CN14" s="598"/>
      <c r="CO14" s="598"/>
      <c r="CP14" s="598"/>
      <c r="CQ14" s="598"/>
      <c r="CR14" s="598"/>
      <c r="CS14" s="598"/>
      <c r="CT14" s="598"/>
      <c r="CU14" s="598"/>
      <c r="CV14" s="598"/>
      <c r="CW14" s="598"/>
      <c r="CX14" s="598"/>
      <c r="CY14" s="598"/>
      <c r="CZ14" s="598"/>
      <c r="DA14" s="598"/>
      <c r="DB14" s="598"/>
      <c r="DC14" s="598"/>
      <c r="DD14" s="598"/>
      <c r="DE14" s="598"/>
      <c r="DF14" s="598"/>
      <c r="DG14" s="598"/>
      <c r="DH14" s="598"/>
      <c r="DI14" s="598"/>
      <c r="DJ14" s="598"/>
      <c r="DK14" s="598"/>
      <c r="DL14" s="598"/>
      <c r="DM14" s="598"/>
      <c r="DN14" s="598"/>
      <c r="DO14" s="598"/>
      <c r="DP14" s="598"/>
      <c r="DQ14" s="598"/>
      <c r="DR14" s="598"/>
      <c r="DS14" s="598"/>
      <c r="DT14" s="598"/>
      <c r="DU14" s="598"/>
      <c r="DV14" s="598"/>
      <c r="DW14" s="598"/>
      <c r="DX14" s="598"/>
      <c r="DY14" s="598"/>
      <c r="DZ14" s="598"/>
      <c r="EA14" s="598"/>
      <c r="EB14" s="598"/>
      <c r="EC14" s="598"/>
      <c r="ED14" s="598"/>
      <c r="EE14" s="598"/>
      <c r="EF14" s="598"/>
      <c r="EG14" s="598"/>
      <c r="EH14" s="598"/>
      <c r="EI14" s="598"/>
      <c r="EJ14" s="598"/>
      <c r="EK14" s="598"/>
      <c r="EL14" s="598"/>
      <c r="EM14" s="598"/>
      <c r="EN14" s="598"/>
      <c r="EO14" s="598"/>
      <c r="EP14" s="598"/>
      <c r="EQ14" s="598"/>
      <c r="ER14" s="598"/>
      <c r="ES14" s="598"/>
      <c r="ET14" s="598"/>
      <c r="EU14" s="598"/>
      <c r="EV14" s="598"/>
      <c r="EW14" s="598"/>
      <c r="EX14" s="598"/>
      <c r="EY14" s="598"/>
      <c r="EZ14" s="598"/>
      <c r="FA14" s="598"/>
      <c r="FB14" s="598"/>
      <c r="FC14" s="598"/>
      <c r="FD14" s="598"/>
      <c r="FE14" s="598"/>
      <c r="FF14" s="598"/>
      <c r="FG14" s="598"/>
      <c r="FH14" s="598"/>
      <c r="FI14" s="598"/>
      <c r="FJ14" s="598"/>
      <c r="FK14" s="598"/>
      <c r="FL14" s="598"/>
      <c r="FM14" s="598"/>
      <c r="FN14" s="598"/>
      <c r="FO14" s="598"/>
      <c r="FP14" s="598"/>
      <c r="FQ14" s="598"/>
      <c r="FR14" s="598"/>
      <c r="FS14" s="598"/>
      <c r="FT14" s="598"/>
      <c r="FU14" s="598"/>
      <c r="FV14" s="598"/>
      <c r="FW14" s="598"/>
      <c r="FX14" s="598"/>
      <c r="FY14" s="598"/>
      <c r="FZ14" s="598"/>
      <c r="GA14" s="598"/>
      <c r="GB14" s="598"/>
      <c r="GC14" s="598"/>
      <c r="GD14" s="598"/>
      <c r="GE14" s="598"/>
      <c r="GF14" s="598"/>
      <c r="GG14" s="598"/>
      <c r="GH14" s="598"/>
      <c r="GI14" s="598"/>
      <c r="GJ14" s="598"/>
      <c r="GK14" s="598"/>
      <c r="GL14" s="598"/>
      <c r="GM14" s="598"/>
      <c r="GN14" s="598"/>
      <c r="GO14" s="598"/>
      <c r="GP14" s="598"/>
      <c r="GQ14" s="598"/>
      <c r="GR14" s="598"/>
      <c r="GS14" s="598"/>
      <c r="GT14" s="598"/>
      <c r="GU14" s="598"/>
      <c r="GV14" s="598"/>
      <c r="GW14" s="598"/>
      <c r="GX14" s="598"/>
      <c r="GY14" s="598"/>
      <c r="GZ14" s="598"/>
      <c r="HA14" s="598"/>
      <c r="HB14" s="598"/>
      <c r="HC14" s="598"/>
      <c r="HD14" s="598"/>
      <c r="HE14" s="598"/>
      <c r="HF14" s="598"/>
      <c r="HG14" s="598"/>
      <c r="HH14" s="598"/>
      <c r="HI14" s="598"/>
      <c r="HJ14" s="598"/>
      <c r="HK14" s="598"/>
      <c r="HL14" s="598"/>
      <c r="HM14" s="598"/>
      <c r="HN14" s="598"/>
      <c r="HO14" s="598"/>
      <c r="HP14" s="598"/>
      <c r="HQ14" s="598"/>
      <c r="HR14" s="598"/>
      <c r="HS14" s="598"/>
      <c r="HT14" s="598"/>
      <c r="HU14" s="598"/>
      <c r="HV14" s="598"/>
      <c r="HW14" s="598"/>
      <c r="HX14" s="598"/>
      <c r="HY14" s="598"/>
      <c r="HZ14" s="598"/>
      <c r="IA14" s="598"/>
      <c r="IB14" s="598"/>
      <c r="IC14" s="598"/>
      <c r="ID14" s="598"/>
      <c r="IE14" s="598"/>
      <c r="IF14" s="598"/>
      <c r="IG14" s="598"/>
      <c r="IH14" s="598"/>
      <c r="II14" s="598"/>
      <c r="IJ14" s="598"/>
      <c r="IK14" s="598"/>
      <c r="IL14" s="598"/>
      <c r="IM14" s="598"/>
      <c r="IN14" s="598"/>
      <c r="IO14" s="598"/>
      <c r="IP14" s="598"/>
      <c r="IQ14" s="598"/>
      <c r="IR14" s="598"/>
      <c r="IS14" s="598"/>
      <c r="IT14" s="598"/>
      <c r="IU14" s="598"/>
      <c r="IV14" s="598"/>
    </row>
    <row r="15" spans="1:256" s="6" customFormat="1" ht="33" customHeight="1">
      <c r="A15" s="597"/>
      <c r="B15" s="732"/>
      <c r="C15" s="729"/>
      <c r="D15" s="752"/>
      <c r="E15" s="15" t="s">
        <v>270</v>
      </c>
      <c r="F15" s="122" t="s">
        <v>841</v>
      </c>
      <c r="G15" s="247" t="s">
        <v>845</v>
      </c>
      <c r="H15" s="744"/>
      <c r="I15" s="738"/>
      <c r="J15" s="735"/>
      <c r="K15" s="257" t="s">
        <v>163</v>
      </c>
      <c r="L15" s="14" t="s">
        <v>162</v>
      </c>
      <c r="M15" s="40" t="s">
        <v>55</v>
      </c>
      <c r="N15" s="14" t="s">
        <v>55</v>
      </c>
      <c r="O15" s="14" t="s">
        <v>55</v>
      </c>
      <c r="P15" s="263" t="s">
        <v>859</v>
      </c>
      <c r="Q15" s="764"/>
      <c r="R15" s="598"/>
      <c r="S15" s="598"/>
      <c r="T15" s="598"/>
      <c r="U15" s="598"/>
      <c r="V15" s="598"/>
      <c r="W15" s="598"/>
      <c r="X15" s="598"/>
      <c r="Y15" s="598"/>
      <c r="Z15" s="598"/>
      <c r="AA15" s="598"/>
      <c r="AB15" s="598"/>
      <c r="AC15" s="598"/>
      <c r="AD15" s="598"/>
      <c r="AE15" s="598"/>
      <c r="AF15" s="598"/>
      <c r="AG15" s="598"/>
      <c r="AH15" s="598"/>
      <c r="AI15" s="598"/>
      <c r="AJ15" s="598"/>
      <c r="AK15" s="598"/>
      <c r="AL15" s="598"/>
      <c r="AM15" s="598"/>
      <c r="AN15" s="598"/>
      <c r="AO15" s="598"/>
      <c r="AP15" s="598"/>
      <c r="AQ15" s="598"/>
      <c r="AR15" s="598"/>
      <c r="AS15" s="598"/>
      <c r="AT15" s="598"/>
      <c r="AU15" s="598"/>
      <c r="AV15" s="598"/>
      <c r="AW15" s="598"/>
      <c r="AX15" s="598"/>
      <c r="AY15" s="598"/>
      <c r="AZ15" s="598"/>
      <c r="BA15" s="598"/>
      <c r="BB15" s="598"/>
      <c r="BC15" s="598"/>
      <c r="BD15" s="598"/>
      <c r="BE15" s="598"/>
      <c r="BF15" s="598"/>
      <c r="BG15" s="598"/>
      <c r="BH15" s="598"/>
      <c r="BI15" s="598"/>
      <c r="BJ15" s="598"/>
      <c r="BK15" s="598"/>
      <c r="BL15" s="598"/>
      <c r="BM15" s="598"/>
      <c r="BN15" s="598"/>
      <c r="BO15" s="598"/>
      <c r="BP15" s="598"/>
      <c r="BQ15" s="598"/>
      <c r="BR15" s="598"/>
      <c r="BS15" s="598"/>
      <c r="BT15" s="598"/>
      <c r="BU15" s="598"/>
      <c r="BV15" s="598"/>
      <c r="BW15" s="598"/>
      <c r="BX15" s="598"/>
      <c r="BY15" s="598"/>
      <c r="BZ15" s="598"/>
      <c r="CA15" s="598"/>
      <c r="CB15" s="598"/>
      <c r="CC15" s="598"/>
      <c r="CD15" s="598"/>
      <c r="CE15" s="598"/>
      <c r="CF15" s="598"/>
      <c r="CG15" s="598"/>
      <c r="CH15" s="598"/>
      <c r="CI15" s="598"/>
      <c r="CJ15" s="598"/>
      <c r="CK15" s="598"/>
      <c r="CL15" s="598"/>
      <c r="CM15" s="598"/>
      <c r="CN15" s="598"/>
      <c r="CO15" s="598"/>
      <c r="CP15" s="598"/>
      <c r="CQ15" s="598"/>
      <c r="CR15" s="598"/>
      <c r="CS15" s="598"/>
      <c r="CT15" s="598"/>
      <c r="CU15" s="598"/>
      <c r="CV15" s="598"/>
      <c r="CW15" s="598"/>
      <c r="CX15" s="598"/>
      <c r="CY15" s="598"/>
      <c r="CZ15" s="598"/>
      <c r="DA15" s="598"/>
      <c r="DB15" s="598"/>
      <c r="DC15" s="598"/>
      <c r="DD15" s="598"/>
      <c r="DE15" s="598"/>
      <c r="DF15" s="598"/>
      <c r="DG15" s="598"/>
      <c r="DH15" s="598"/>
      <c r="DI15" s="598"/>
      <c r="DJ15" s="598"/>
      <c r="DK15" s="598"/>
      <c r="DL15" s="598"/>
      <c r="DM15" s="598"/>
      <c r="DN15" s="598"/>
      <c r="DO15" s="598"/>
      <c r="DP15" s="598"/>
      <c r="DQ15" s="598"/>
      <c r="DR15" s="598"/>
      <c r="DS15" s="598"/>
      <c r="DT15" s="598"/>
      <c r="DU15" s="598"/>
      <c r="DV15" s="598"/>
      <c r="DW15" s="598"/>
      <c r="DX15" s="598"/>
      <c r="DY15" s="598"/>
      <c r="DZ15" s="598"/>
      <c r="EA15" s="598"/>
      <c r="EB15" s="598"/>
      <c r="EC15" s="598"/>
      <c r="ED15" s="598"/>
      <c r="EE15" s="598"/>
      <c r="EF15" s="598"/>
      <c r="EG15" s="598"/>
      <c r="EH15" s="598"/>
      <c r="EI15" s="598"/>
      <c r="EJ15" s="598"/>
      <c r="EK15" s="598"/>
      <c r="EL15" s="598"/>
      <c r="EM15" s="598"/>
      <c r="EN15" s="598"/>
      <c r="EO15" s="598"/>
      <c r="EP15" s="598"/>
      <c r="EQ15" s="598"/>
      <c r="ER15" s="598"/>
      <c r="ES15" s="598"/>
      <c r="ET15" s="598"/>
      <c r="EU15" s="598"/>
      <c r="EV15" s="598"/>
      <c r="EW15" s="598"/>
      <c r="EX15" s="598"/>
      <c r="EY15" s="598"/>
      <c r="EZ15" s="598"/>
      <c r="FA15" s="598"/>
      <c r="FB15" s="598"/>
      <c r="FC15" s="598"/>
      <c r="FD15" s="598"/>
      <c r="FE15" s="598"/>
      <c r="FF15" s="598"/>
      <c r="FG15" s="598"/>
      <c r="FH15" s="598"/>
      <c r="FI15" s="598"/>
      <c r="FJ15" s="598"/>
      <c r="FK15" s="598"/>
      <c r="FL15" s="598"/>
      <c r="FM15" s="598"/>
      <c r="FN15" s="598"/>
      <c r="FO15" s="598"/>
      <c r="FP15" s="598"/>
      <c r="FQ15" s="598"/>
      <c r="FR15" s="598"/>
      <c r="FS15" s="598"/>
      <c r="FT15" s="598"/>
      <c r="FU15" s="598"/>
      <c r="FV15" s="598"/>
      <c r="FW15" s="598"/>
      <c r="FX15" s="598"/>
      <c r="FY15" s="598"/>
      <c r="FZ15" s="598"/>
      <c r="GA15" s="598"/>
      <c r="GB15" s="598"/>
      <c r="GC15" s="598"/>
      <c r="GD15" s="598"/>
      <c r="GE15" s="598"/>
      <c r="GF15" s="598"/>
      <c r="GG15" s="598"/>
      <c r="GH15" s="598"/>
      <c r="GI15" s="598"/>
      <c r="GJ15" s="598"/>
      <c r="GK15" s="598"/>
      <c r="GL15" s="598"/>
      <c r="GM15" s="598"/>
      <c r="GN15" s="598"/>
      <c r="GO15" s="598"/>
      <c r="GP15" s="598"/>
      <c r="GQ15" s="598"/>
      <c r="GR15" s="598"/>
      <c r="GS15" s="598"/>
      <c r="GT15" s="598"/>
      <c r="GU15" s="598"/>
      <c r="GV15" s="598"/>
      <c r="GW15" s="598"/>
      <c r="GX15" s="598"/>
      <c r="GY15" s="598"/>
      <c r="GZ15" s="598"/>
      <c r="HA15" s="598"/>
      <c r="HB15" s="598"/>
      <c r="HC15" s="598"/>
      <c r="HD15" s="598"/>
      <c r="HE15" s="598"/>
      <c r="HF15" s="598"/>
      <c r="HG15" s="598"/>
      <c r="HH15" s="598"/>
      <c r="HI15" s="598"/>
      <c r="HJ15" s="598"/>
      <c r="HK15" s="598"/>
      <c r="HL15" s="598"/>
      <c r="HM15" s="598"/>
      <c r="HN15" s="598"/>
      <c r="HO15" s="598"/>
      <c r="HP15" s="598"/>
      <c r="HQ15" s="598"/>
      <c r="HR15" s="598"/>
      <c r="HS15" s="598"/>
      <c r="HT15" s="598"/>
      <c r="HU15" s="598"/>
      <c r="HV15" s="598"/>
      <c r="HW15" s="598"/>
      <c r="HX15" s="598"/>
      <c r="HY15" s="598"/>
      <c r="HZ15" s="598"/>
      <c r="IA15" s="598"/>
      <c r="IB15" s="598"/>
      <c r="IC15" s="598"/>
      <c r="ID15" s="598"/>
      <c r="IE15" s="598"/>
      <c r="IF15" s="598"/>
      <c r="IG15" s="598"/>
      <c r="IH15" s="598"/>
      <c r="II15" s="598"/>
      <c r="IJ15" s="598"/>
      <c r="IK15" s="598"/>
      <c r="IL15" s="598"/>
      <c r="IM15" s="598"/>
      <c r="IN15" s="598"/>
      <c r="IO15" s="598"/>
      <c r="IP15" s="598"/>
      <c r="IQ15" s="598"/>
      <c r="IR15" s="598"/>
      <c r="IS15" s="598"/>
      <c r="IT15" s="598"/>
      <c r="IU15" s="598"/>
      <c r="IV15" s="598"/>
    </row>
    <row r="16" spans="1:256" s="6" customFormat="1" ht="90.75" customHeight="1">
      <c r="A16" s="597"/>
      <c r="B16" s="732"/>
      <c r="C16" s="729"/>
      <c r="D16" s="752"/>
      <c r="E16" s="15" t="s">
        <v>270</v>
      </c>
      <c r="F16" s="122" t="s">
        <v>664</v>
      </c>
      <c r="G16" s="247" t="s">
        <v>846</v>
      </c>
      <c r="H16" s="744"/>
      <c r="I16" s="738"/>
      <c r="J16" s="735"/>
      <c r="K16" s="257" t="s">
        <v>164</v>
      </c>
      <c r="L16" s="15" t="s">
        <v>165</v>
      </c>
      <c r="M16" s="40" t="s">
        <v>55</v>
      </c>
      <c r="N16" s="14" t="s">
        <v>55</v>
      </c>
      <c r="O16" s="14" t="s">
        <v>55</v>
      </c>
      <c r="P16" s="264" t="s">
        <v>878</v>
      </c>
      <c r="Q16" s="764"/>
      <c r="R16" s="598"/>
      <c r="S16" s="598"/>
      <c r="T16" s="598"/>
      <c r="U16" s="598"/>
      <c r="V16" s="598"/>
      <c r="W16" s="598"/>
      <c r="X16" s="598"/>
      <c r="Y16" s="598"/>
      <c r="Z16" s="598"/>
      <c r="AA16" s="598"/>
      <c r="AB16" s="598"/>
      <c r="AC16" s="598"/>
      <c r="AD16" s="598"/>
      <c r="AE16" s="598"/>
      <c r="AF16" s="598"/>
      <c r="AG16" s="598"/>
      <c r="AH16" s="598"/>
      <c r="AI16" s="598"/>
      <c r="AJ16" s="598"/>
      <c r="AK16" s="598"/>
      <c r="AL16" s="598"/>
      <c r="AM16" s="598"/>
      <c r="AN16" s="598"/>
      <c r="AO16" s="598"/>
      <c r="AP16" s="598"/>
      <c r="AQ16" s="598"/>
      <c r="AR16" s="598"/>
      <c r="AS16" s="598"/>
      <c r="AT16" s="598"/>
      <c r="AU16" s="598"/>
      <c r="AV16" s="598"/>
      <c r="AW16" s="598"/>
      <c r="AX16" s="598"/>
      <c r="AY16" s="598"/>
      <c r="AZ16" s="598"/>
      <c r="BA16" s="598"/>
      <c r="BB16" s="598"/>
      <c r="BC16" s="598"/>
      <c r="BD16" s="598"/>
      <c r="BE16" s="598"/>
      <c r="BF16" s="598"/>
      <c r="BG16" s="598"/>
      <c r="BH16" s="598"/>
      <c r="BI16" s="598"/>
      <c r="BJ16" s="598"/>
      <c r="BK16" s="598"/>
      <c r="BL16" s="598"/>
      <c r="BM16" s="598"/>
      <c r="BN16" s="598"/>
      <c r="BO16" s="598"/>
      <c r="BP16" s="598"/>
      <c r="BQ16" s="598"/>
      <c r="BR16" s="598"/>
      <c r="BS16" s="598"/>
      <c r="BT16" s="598"/>
      <c r="BU16" s="598"/>
      <c r="BV16" s="598"/>
      <c r="BW16" s="598"/>
      <c r="BX16" s="598"/>
      <c r="BY16" s="598"/>
      <c r="BZ16" s="598"/>
      <c r="CA16" s="598"/>
      <c r="CB16" s="598"/>
      <c r="CC16" s="598"/>
      <c r="CD16" s="598"/>
      <c r="CE16" s="598"/>
      <c r="CF16" s="598"/>
      <c r="CG16" s="598"/>
      <c r="CH16" s="598"/>
      <c r="CI16" s="598"/>
      <c r="CJ16" s="598"/>
      <c r="CK16" s="598"/>
      <c r="CL16" s="598"/>
      <c r="CM16" s="598"/>
      <c r="CN16" s="598"/>
      <c r="CO16" s="598"/>
      <c r="CP16" s="598"/>
      <c r="CQ16" s="598"/>
      <c r="CR16" s="598"/>
      <c r="CS16" s="598"/>
      <c r="CT16" s="598"/>
      <c r="CU16" s="598"/>
      <c r="CV16" s="598"/>
      <c r="CW16" s="598"/>
      <c r="CX16" s="598"/>
      <c r="CY16" s="598"/>
      <c r="CZ16" s="598"/>
      <c r="DA16" s="598"/>
      <c r="DB16" s="598"/>
      <c r="DC16" s="598"/>
      <c r="DD16" s="598"/>
      <c r="DE16" s="598"/>
      <c r="DF16" s="598"/>
      <c r="DG16" s="598"/>
      <c r="DH16" s="598"/>
      <c r="DI16" s="598"/>
      <c r="DJ16" s="598"/>
      <c r="DK16" s="598"/>
      <c r="DL16" s="598"/>
      <c r="DM16" s="598"/>
      <c r="DN16" s="598"/>
      <c r="DO16" s="598"/>
      <c r="DP16" s="598"/>
      <c r="DQ16" s="598"/>
      <c r="DR16" s="598"/>
      <c r="DS16" s="598"/>
      <c r="DT16" s="598"/>
      <c r="DU16" s="598"/>
      <c r="DV16" s="598"/>
      <c r="DW16" s="598"/>
      <c r="DX16" s="598"/>
      <c r="DY16" s="598"/>
      <c r="DZ16" s="598"/>
      <c r="EA16" s="598"/>
      <c r="EB16" s="598"/>
      <c r="EC16" s="598"/>
      <c r="ED16" s="598"/>
      <c r="EE16" s="598"/>
      <c r="EF16" s="598"/>
      <c r="EG16" s="598"/>
      <c r="EH16" s="598"/>
      <c r="EI16" s="598"/>
      <c r="EJ16" s="598"/>
      <c r="EK16" s="598"/>
      <c r="EL16" s="598"/>
      <c r="EM16" s="598"/>
      <c r="EN16" s="598"/>
      <c r="EO16" s="598"/>
      <c r="EP16" s="598"/>
      <c r="EQ16" s="598"/>
      <c r="ER16" s="598"/>
      <c r="ES16" s="598"/>
      <c r="ET16" s="598"/>
      <c r="EU16" s="598"/>
      <c r="EV16" s="598"/>
      <c r="EW16" s="598"/>
      <c r="EX16" s="598"/>
      <c r="EY16" s="598"/>
      <c r="EZ16" s="598"/>
      <c r="FA16" s="598"/>
      <c r="FB16" s="598"/>
      <c r="FC16" s="598"/>
      <c r="FD16" s="598"/>
      <c r="FE16" s="598"/>
      <c r="FF16" s="598"/>
      <c r="FG16" s="598"/>
      <c r="FH16" s="598"/>
      <c r="FI16" s="598"/>
      <c r="FJ16" s="598"/>
      <c r="FK16" s="598"/>
      <c r="FL16" s="598"/>
      <c r="FM16" s="598"/>
      <c r="FN16" s="598"/>
      <c r="FO16" s="598"/>
      <c r="FP16" s="598"/>
      <c r="FQ16" s="598"/>
      <c r="FR16" s="598"/>
      <c r="FS16" s="598"/>
      <c r="FT16" s="598"/>
      <c r="FU16" s="598"/>
      <c r="FV16" s="598"/>
      <c r="FW16" s="598"/>
      <c r="FX16" s="598"/>
      <c r="FY16" s="598"/>
      <c r="FZ16" s="598"/>
      <c r="GA16" s="598"/>
      <c r="GB16" s="598"/>
      <c r="GC16" s="598"/>
      <c r="GD16" s="598"/>
      <c r="GE16" s="598"/>
      <c r="GF16" s="598"/>
      <c r="GG16" s="598"/>
      <c r="GH16" s="598"/>
      <c r="GI16" s="598"/>
      <c r="GJ16" s="598"/>
      <c r="GK16" s="598"/>
      <c r="GL16" s="598"/>
      <c r="GM16" s="598"/>
      <c r="GN16" s="598"/>
      <c r="GO16" s="598"/>
      <c r="GP16" s="598"/>
      <c r="GQ16" s="598"/>
      <c r="GR16" s="598"/>
      <c r="GS16" s="598"/>
      <c r="GT16" s="598"/>
      <c r="GU16" s="598"/>
      <c r="GV16" s="598"/>
      <c r="GW16" s="598"/>
      <c r="GX16" s="598"/>
      <c r="GY16" s="598"/>
      <c r="GZ16" s="598"/>
      <c r="HA16" s="598"/>
      <c r="HB16" s="598"/>
      <c r="HC16" s="598"/>
      <c r="HD16" s="598"/>
      <c r="HE16" s="598"/>
      <c r="HF16" s="598"/>
      <c r="HG16" s="598"/>
      <c r="HH16" s="598"/>
      <c r="HI16" s="598"/>
      <c r="HJ16" s="598"/>
      <c r="HK16" s="598"/>
      <c r="HL16" s="598"/>
      <c r="HM16" s="598"/>
      <c r="HN16" s="598"/>
      <c r="HO16" s="598"/>
      <c r="HP16" s="598"/>
      <c r="HQ16" s="598"/>
      <c r="HR16" s="598"/>
      <c r="HS16" s="598"/>
      <c r="HT16" s="598"/>
      <c r="HU16" s="598"/>
      <c r="HV16" s="598"/>
      <c r="HW16" s="598"/>
      <c r="HX16" s="598"/>
      <c r="HY16" s="598"/>
      <c r="HZ16" s="598"/>
      <c r="IA16" s="598"/>
      <c r="IB16" s="598"/>
      <c r="IC16" s="598"/>
      <c r="ID16" s="598"/>
      <c r="IE16" s="598"/>
      <c r="IF16" s="598"/>
      <c r="IG16" s="598"/>
      <c r="IH16" s="598"/>
      <c r="II16" s="598"/>
      <c r="IJ16" s="598"/>
      <c r="IK16" s="598"/>
      <c r="IL16" s="598"/>
      <c r="IM16" s="598"/>
      <c r="IN16" s="598"/>
      <c r="IO16" s="598"/>
      <c r="IP16" s="598"/>
      <c r="IQ16" s="598"/>
      <c r="IR16" s="598"/>
      <c r="IS16" s="598"/>
      <c r="IT16" s="598"/>
      <c r="IU16" s="598"/>
      <c r="IV16" s="598"/>
    </row>
    <row r="17" spans="1:256" s="6" customFormat="1" ht="90.75" customHeight="1">
      <c r="A17" s="597"/>
      <c r="B17" s="732"/>
      <c r="C17" s="729"/>
      <c r="D17" s="752"/>
      <c r="E17" s="15" t="s">
        <v>270</v>
      </c>
      <c r="F17" s="122" t="s">
        <v>664</v>
      </c>
      <c r="G17" s="247" t="s">
        <v>847</v>
      </c>
      <c r="H17" s="744"/>
      <c r="I17" s="738"/>
      <c r="J17" s="735"/>
      <c r="K17" s="257" t="s">
        <v>191</v>
      </c>
      <c r="L17" s="15" t="s">
        <v>166</v>
      </c>
      <c r="M17" s="40" t="s">
        <v>55</v>
      </c>
      <c r="N17" s="14" t="s">
        <v>55</v>
      </c>
      <c r="O17" s="14" t="s">
        <v>55</v>
      </c>
      <c r="P17" s="264" t="s">
        <v>860</v>
      </c>
      <c r="Q17" s="764"/>
      <c r="R17" s="598"/>
      <c r="S17" s="598"/>
      <c r="T17" s="598"/>
      <c r="U17" s="598"/>
      <c r="V17" s="598"/>
      <c r="W17" s="598"/>
      <c r="X17" s="598"/>
      <c r="Y17" s="598"/>
      <c r="Z17" s="598"/>
      <c r="AA17" s="598"/>
      <c r="AB17" s="598"/>
      <c r="AC17" s="598"/>
      <c r="AD17" s="598"/>
      <c r="AE17" s="598"/>
      <c r="AF17" s="598"/>
      <c r="AG17" s="598"/>
      <c r="AH17" s="598"/>
      <c r="AI17" s="598"/>
      <c r="AJ17" s="598"/>
      <c r="AK17" s="598"/>
      <c r="AL17" s="598"/>
      <c r="AM17" s="598"/>
      <c r="AN17" s="598"/>
      <c r="AO17" s="598"/>
      <c r="AP17" s="598"/>
      <c r="AQ17" s="598"/>
      <c r="AR17" s="598"/>
      <c r="AS17" s="598"/>
      <c r="AT17" s="598"/>
      <c r="AU17" s="598"/>
      <c r="AV17" s="598"/>
      <c r="AW17" s="598"/>
      <c r="AX17" s="598"/>
      <c r="AY17" s="598"/>
      <c r="AZ17" s="598"/>
      <c r="BA17" s="598"/>
      <c r="BB17" s="598"/>
      <c r="BC17" s="598"/>
      <c r="BD17" s="598"/>
      <c r="BE17" s="598"/>
      <c r="BF17" s="598"/>
      <c r="BG17" s="598"/>
      <c r="BH17" s="598"/>
      <c r="BI17" s="598"/>
      <c r="BJ17" s="598"/>
      <c r="BK17" s="598"/>
      <c r="BL17" s="598"/>
      <c r="BM17" s="598"/>
      <c r="BN17" s="598"/>
      <c r="BO17" s="598"/>
      <c r="BP17" s="598"/>
      <c r="BQ17" s="598"/>
      <c r="BR17" s="598"/>
      <c r="BS17" s="598"/>
      <c r="BT17" s="598"/>
      <c r="BU17" s="598"/>
      <c r="BV17" s="598"/>
      <c r="BW17" s="598"/>
      <c r="BX17" s="598"/>
      <c r="BY17" s="598"/>
      <c r="BZ17" s="598"/>
      <c r="CA17" s="598"/>
      <c r="CB17" s="598"/>
      <c r="CC17" s="598"/>
      <c r="CD17" s="598"/>
      <c r="CE17" s="598"/>
      <c r="CF17" s="598"/>
      <c r="CG17" s="598"/>
      <c r="CH17" s="598"/>
      <c r="CI17" s="598"/>
      <c r="CJ17" s="598"/>
      <c r="CK17" s="598"/>
      <c r="CL17" s="598"/>
      <c r="CM17" s="598"/>
      <c r="CN17" s="598"/>
      <c r="CO17" s="598"/>
      <c r="CP17" s="598"/>
      <c r="CQ17" s="598"/>
      <c r="CR17" s="598"/>
      <c r="CS17" s="598"/>
      <c r="CT17" s="598"/>
      <c r="CU17" s="598"/>
      <c r="CV17" s="598"/>
      <c r="CW17" s="598"/>
      <c r="CX17" s="598"/>
      <c r="CY17" s="598"/>
      <c r="CZ17" s="598"/>
      <c r="DA17" s="598"/>
      <c r="DB17" s="598"/>
      <c r="DC17" s="598"/>
      <c r="DD17" s="598"/>
      <c r="DE17" s="598"/>
      <c r="DF17" s="598"/>
      <c r="DG17" s="598"/>
      <c r="DH17" s="598"/>
      <c r="DI17" s="598"/>
      <c r="DJ17" s="598"/>
      <c r="DK17" s="598"/>
      <c r="DL17" s="598"/>
      <c r="DM17" s="598"/>
      <c r="DN17" s="598"/>
      <c r="DO17" s="598"/>
      <c r="DP17" s="598"/>
      <c r="DQ17" s="598"/>
      <c r="DR17" s="598"/>
      <c r="DS17" s="598"/>
      <c r="DT17" s="598"/>
      <c r="DU17" s="598"/>
      <c r="DV17" s="598"/>
      <c r="DW17" s="598"/>
      <c r="DX17" s="598"/>
      <c r="DY17" s="598"/>
      <c r="DZ17" s="598"/>
      <c r="EA17" s="598"/>
      <c r="EB17" s="598"/>
      <c r="EC17" s="598"/>
      <c r="ED17" s="598"/>
      <c r="EE17" s="598"/>
      <c r="EF17" s="598"/>
      <c r="EG17" s="598"/>
      <c r="EH17" s="598"/>
      <c r="EI17" s="598"/>
      <c r="EJ17" s="598"/>
      <c r="EK17" s="598"/>
      <c r="EL17" s="598"/>
      <c r="EM17" s="598"/>
      <c r="EN17" s="598"/>
      <c r="EO17" s="598"/>
      <c r="EP17" s="598"/>
      <c r="EQ17" s="598"/>
      <c r="ER17" s="598"/>
      <c r="ES17" s="598"/>
      <c r="ET17" s="598"/>
      <c r="EU17" s="598"/>
      <c r="EV17" s="598"/>
      <c r="EW17" s="598"/>
      <c r="EX17" s="598"/>
      <c r="EY17" s="598"/>
      <c r="EZ17" s="598"/>
      <c r="FA17" s="598"/>
      <c r="FB17" s="598"/>
      <c r="FC17" s="598"/>
      <c r="FD17" s="598"/>
      <c r="FE17" s="598"/>
      <c r="FF17" s="598"/>
      <c r="FG17" s="598"/>
      <c r="FH17" s="598"/>
      <c r="FI17" s="598"/>
      <c r="FJ17" s="598"/>
      <c r="FK17" s="598"/>
      <c r="FL17" s="598"/>
      <c r="FM17" s="598"/>
      <c r="FN17" s="598"/>
      <c r="FO17" s="598"/>
      <c r="FP17" s="598"/>
      <c r="FQ17" s="598"/>
      <c r="FR17" s="598"/>
      <c r="FS17" s="598"/>
      <c r="FT17" s="598"/>
      <c r="FU17" s="598"/>
      <c r="FV17" s="598"/>
      <c r="FW17" s="598"/>
      <c r="FX17" s="598"/>
      <c r="FY17" s="598"/>
      <c r="FZ17" s="598"/>
      <c r="GA17" s="598"/>
      <c r="GB17" s="598"/>
      <c r="GC17" s="598"/>
      <c r="GD17" s="598"/>
      <c r="GE17" s="598"/>
      <c r="GF17" s="598"/>
      <c r="GG17" s="598"/>
      <c r="GH17" s="598"/>
      <c r="GI17" s="598"/>
      <c r="GJ17" s="598"/>
      <c r="GK17" s="598"/>
      <c r="GL17" s="598"/>
      <c r="GM17" s="598"/>
      <c r="GN17" s="598"/>
      <c r="GO17" s="598"/>
      <c r="GP17" s="598"/>
      <c r="GQ17" s="598"/>
      <c r="GR17" s="598"/>
      <c r="GS17" s="598"/>
      <c r="GT17" s="598"/>
      <c r="GU17" s="598"/>
      <c r="GV17" s="598"/>
      <c r="GW17" s="598"/>
      <c r="GX17" s="598"/>
      <c r="GY17" s="598"/>
      <c r="GZ17" s="598"/>
      <c r="HA17" s="598"/>
      <c r="HB17" s="598"/>
      <c r="HC17" s="598"/>
      <c r="HD17" s="598"/>
      <c r="HE17" s="598"/>
      <c r="HF17" s="598"/>
      <c r="HG17" s="598"/>
      <c r="HH17" s="598"/>
      <c r="HI17" s="598"/>
      <c r="HJ17" s="598"/>
      <c r="HK17" s="598"/>
      <c r="HL17" s="598"/>
      <c r="HM17" s="598"/>
      <c r="HN17" s="598"/>
      <c r="HO17" s="598"/>
      <c r="HP17" s="598"/>
      <c r="HQ17" s="598"/>
      <c r="HR17" s="598"/>
      <c r="HS17" s="598"/>
      <c r="HT17" s="598"/>
      <c r="HU17" s="598"/>
      <c r="HV17" s="598"/>
      <c r="HW17" s="598"/>
      <c r="HX17" s="598"/>
      <c r="HY17" s="598"/>
      <c r="HZ17" s="598"/>
      <c r="IA17" s="598"/>
      <c r="IB17" s="598"/>
      <c r="IC17" s="598"/>
      <c r="ID17" s="598"/>
      <c r="IE17" s="598"/>
      <c r="IF17" s="598"/>
      <c r="IG17" s="598"/>
      <c r="IH17" s="598"/>
      <c r="II17" s="598"/>
      <c r="IJ17" s="598"/>
      <c r="IK17" s="598"/>
      <c r="IL17" s="598"/>
      <c r="IM17" s="598"/>
      <c r="IN17" s="598"/>
      <c r="IO17" s="598"/>
      <c r="IP17" s="598"/>
      <c r="IQ17" s="598"/>
      <c r="IR17" s="598"/>
      <c r="IS17" s="598"/>
      <c r="IT17" s="598"/>
      <c r="IU17" s="598"/>
      <c r="IV17" s="598"/>
    </row>
    <row r="18" spans="1:256" s="6" customFormat="1" ht="90.75" customHeight="1">
      <c r="A18" s="597"/>
      <c r="B18" s="732"/>
      <c r="C18" s="729"/>
      <c r="D18" s="752"/>
      <c r="E18" s="15" t="s">
        <v>270</v>
      </c>
      <c r="F18" s="122" t="s">
        <v>664</v>
      </c>
      <c r="G18" s="247" t="s">
        <v>848</v>
      </c>
      <c r="H18" s="744"/>
      <c r="I18" s="738"/>
      <c r="J18" s="735"/>
      <c r="K18" s="257" t="s">
        <v>167</v>
      </c>
      <c r="L18" s="15" t="s">
        <v>168</v>
      </c>
      <c r="M18" s="40" t="s">
        <v>55</v>
      </c>
      <c r="N18" s="14" t="s">
        <v>55</v>
      </c>
      <c r="O18" s="14" t="s">
        <v>55</v>
      </c>
      <c r="P18" s="264" t="s">
        <v>861</v>
      </c>
      <c r="Q18" s="765"/>
      <c r="R18" s="599"/>
      <c r="S18" s="598"/>
      <c r="T18" s="598"/>
      <c r="U18" s="598"/>
      <c r="V18" s="598"/>
      <c r="W18" s="598"/>
      <c r="X18" s="598"/>
      <c r="Y18" s="598"/>
      <c r="Z18" s="598"/>
      <c r="AA18" s="598"/>
      <c r="AB18" s="598"/>
      <c r="AC18" s="598"/>
      <c r="AD18" s="598"/>
      <c r="AE18" s="598"/>
      <c r="AF18" s="598"/>
      <c r="AG18" s="598"/>
      <c r="AH18" s="598"/>
      <c r="AI18" s="598"/>
      <c r="AJ18" s="598"/>
      <c r="AK18" s="598"/>
      <c r="AL18" s="598"/>
      <c r="AM18" s="598"/>
      <c r="AN18" s="598"/>
      <c r="AO18" s="598"/>
      <c r="AP18" s="598"/>
      <c r="AQ18" s="598"/>
      <c r="AR18" s="598"/>
      <c r="AS18" s="598"/>
      <c r="AT18" s="598"/>
      <c r="AU18" s="598"/>
      <c r="AV18" s="598"/>
      <c r="AW18" s="598"/>
      <c r="AX18" s="598"/>
      <c r="AY18" s="598"/>
      <c r="AZ18" s="598"/>
      <c r="BA18" s="598"/>
      <c r="BB18" s="598"/>
      <c r="BC18" s="598"/>
      <c r="BD18" s="598"/>
      <c r="BE18" s="598"/>
      <c r="BF18" s="598"/>
      <c r="BG18" s="598"/>
      <c r="BH18" s="598"/>
      <c r="BI18" s="598"/>
      <c r="BJ18" s="598"/>
      <c r="BK18" s="598"/>
      <c r="BL18" s="598"/>
      <c r="BM18" s="598"/>
      <c r="BN18" s="598"/>
      <c r="BO18" s="598"/>
      <c r="BP18" s="598"/>
      <c r="BQ18" s="598"/>
      <c r="BR18" s="598"/>
      <c r="BS18" s="598"/>
      <c r="BT18" s="598"/>
      <c r="BU18" s="598"/>
      <c r="BV18" s="598"/>
      <c r="BW18" s="598"/>
      <c r="BX18" s="598"/>
      <c r="BY18" s="598"/>
      <c r="BZ18" s="598"/>
      <c r="CA18" s="598"/>
      <c r="CB18" s="598"/>
      <c r="CC18" s="598"/>
      <c r="CD18" s="598"/>
      <c r="CE18" s="598"/>
      <c r="CF18" s="598"/>
      <c r="CG18" s="598"/>
      <c r="CH18" s="598"/>
      <c r="CI18" s="598"/>
      <c r="CJ18" s="598"/>
      <c r="CK18" s="598"/>
      <c r="CL18" s="598"/>
      <c r="CM18" s="598"/>
      <c r="CN18" s="598"/>
      <c r="CO18" s="598"/>
      <c r="CP18" s="598"/>
      <c r="CQ18" s="598"/>
      <c r="CR18" s="598"/>
      <c r="CS18" s="598"/>
      <c r="CT18" s="598"/>
      <c r="CU18" s="598"/>
      <c r="CV18" s="598"/>
      <c r="CW18" s="598"/>
      <c r="CX18" s="598"/>
      <c r="CY18" s="598"/>
      <c r="CZ18" s="598"/>
      <c r="DA18" s="598"/>
      <c r="DB18" s="598"/>
      <c r="DC18" s="598"/>
      <c r="DD18" s="598"/>
      <c r="DE18" s="598"/>
      <c r="DF18" s="598"/>
      <c r="DG18" s="598"/>
      <c r="DH18" s="598"/>
      <c r="DI18" s="598"/>
      <c r="DJ18" s="598"/>
      <c r="DK18" s="598"/>
      <c r="DL18" s="598"/>
      <c r="DM18" s="598"/>
      <c r="DN18" s="598"/>
      <c r="DO18" s="598"/>
      <c r="DP18" s="598"/>
      <c r="DQ18" s="598"/>
      <c r="DR18" s="598"/>
      <c r="DS18" s="598"/>
      <c r="DT18" s="598"/>
      <c r="DU18" s="598"/>
      <c r="DV18" s="598"/>
      <c r="DW18" s="598"/>
      <c r="DX18" s="598"/>
      <c r="DY18" s="598"/>
      <c r="DZ18" s="598"/>
      <c r="EA18" s="598"/>
      <c r="EB18" s="598"/>
      <c r="EC18" s="598"/>
      <c r="ED18" s="598"/>
      <c r="EE18" s="598"/>
      <c r="EF18" s="598"/>
      <c r="EG18" s="598"/>
      <c r="EH18" s="598"/>
      <c r="EI18" s="598"/>
      <c r="EJ18" s="598"/>
      <c r="EK18" s="598"/>
      <c r="EL18" s="598"/>
      <c r="EM18" s="598"/>
      <c r="EN18" s="598"/>
      <c r="EO18" s="598"/>
      <c r="EP18" s="598"/>
      <c r="EQ18" s="598"/>
      <c r="ER18" s="598"/>
      <c r="ES18" s="598"/>
      <c r="ET18" s="598"/>
      <c r="EU18" s="598"/>
      <c r="EV18" s="598"/>
      <c r="EW18" s="598"/>
      <c r="EX18" s="598"/>
      <c r="EY18" s="598"/>
      <c r="EZ18" s="598"/>
      <c r="FA18" s="598"/>
      <c r="FB18" s="598"/>
      <c r="FC18" s="598"/>
      <c r="FD18" s="598"/>
      <c r="FE18" s="598"/>
      <c r="FF18" s="598"/>
      <c r="FG18" s="598"/>
      <c r="FH18" s="598"/>
      <c r="FI18" s="598"/>
      <c r="FJ18" s="598"/>
      <c r="FK18" s="598"/>
      <c r="FL18" s="598"/>
      <c r="FM18" s="598"/>
      <c r="FN18" s="598"/>
      <c r="FO18" s="598"/>
      <c r="FP18" s="598"/>
      <c r="FQ18" s="598"/>
      <c r="FR18" s="598"/>
      <c r="FS18" s="598"/>
      <c r="FT18" s="598"/>
      <c r="FU18" s="598"/>
      <c r="FV18" s="598"/>
      <c r="FW18" s="598"/>
      <c r="FX18" s="598"/>
      <c r="FY18" s="598"/>
      <c r="FZ18" s="598"/>
      <c r="GA18" s="598"/>
      <c r="GB18" s="598"/>
      <c r="GC18" s="598"/>
      <c r="GD18" s="598"/>
      <c r="GE18" s="598"/>
      <c r="GF18" s="598"/>
      <c r="GG18" s="598"/>
      <c r="GH18" s="598"/>
      <c r="GI18" s="598"/>
      <c r="GJ18" s="598"/>
      <c r="GK18" s="598"/>
      <c r="GL18" s="598"/>
      <c r="GM18" s="598"/>
      <c r="GN18" s="598"/>
      <c r="GO18" s="598"/>
      <c r="GP18" s="598"/>
      <c r="GQ18" s="598"/>
      <c r="GR18" s="598"/>
      <c r="GS18" s="598"/>
      <c r="GT18" s="598"/>
      <c r="GU18" s="598"/>
      <c r="GV18" s="598"/>
      <c r="GW18" s="598"/>
      <c r="GX18" s="598"/>
      <c r="GY18" s="598"/>
      <c r="GZ18" s="598"/>
      <c r="HA18" s="598"/>
      <c r="HB18" s="598"/>
      <c r="HC18" s="598"/>
      <c r="HD18" s="598"/>
      <c r="HE18" s="598"/>
      <c r="HF18" s="598"/>
      <c r="HG18" s="598"/>
      <c r="HH18" s="598"/>
      <c r="HI18" s="598"/>
      <c r="HJ18" s="598"/>
      <c r="HK18" s="598"/>
      <c r="HL18" s="598"/>
      <c r="HM18" s="598"/>
      <c r="HN18" s="598"/>
      <c r="HO18" s="598"/>
      <c r="HP18" s="598"/>
      <c r="HQ18" s="598"/>
      <c r="HR18" s="598"/>
      <c r="HS18" s="598"/>
      <c r="HT18" s="598"/>
      <c r="HU18" s="598"/>
      <c r="HV18" s="598"/>
      <c r="HW18" s="598"/>
      <c r="HX18" s="598"/>
      <c r="HY18" s="598"/>
      <c r="HZ18" s="598"/>
      <c r="IA18" s="598"/>
      <c r="IB18" s="598"/>
      <c r="IC18" s="598"/>
      <c r="ID18" s="598"/>
      <c r="IE18" s="598"/>
      <c r="IF18" s="598"/>
      <c r="IG18" s="598"/>
      <c r="IH18" s="598"/>
      <c r="II18" s="598"/>
      <c r="IJ18" s="598"/>
      <c r="IK18" s="598"/>
      <c r="IL18" s="598"/>
      <c r="IM18" s="598"/>
      <c r="IN18" s="598"/>
      <c r="IO18" s="598"/>
      <c r="IP18" s="598"/>
      <c r="IQ18" s="598"/>
      <c r="IR18" s="598"/>
      <c r="IS18" s="598"/>
      <c r="IT18" s="598"/>
      <c r="IU18" s="598"/>
      <c r="IV18" s="598"/>
    </row>
    <row r="19" spans="1:256" s="6" customFormat="1" ht="90.75" customHeight="1">
      <c r="A19" s="597"/>
      <c r="B19" s="732"/>
      <c r="C19" s="729"/>
      <c r="D19" s="752"/>
      <c r="E19" s="15" t="s">
        <v>270</v>
      </c>
      <c r="F19" s="122" t="s">
        <v>841</v>
      </c>
      <c r="G19" s="247" t="s">
        <v>849</v>
      </c>
      <c r="H19" s="744"/>
      <c r="I19" s="738"/>
      <c r="J19" s="735"/>
      <c r="K19" s="257" t="s">
        <v>172</v>
      </c>
      <c r="L19" s="15" t="s">
        <v>171</v>
      </c>
      <c r="M19" s="40">
        <v>0.67</v>
      </c>
      <c r="N19" s="14" t="s">
        <v>55</v>
      </c>
      <c r="O19" s="14" t="s">
        <v>13</v>
      </c>
      <c r="P19" s="264" t="s">
        <v>862</v>
      </c>
      <c r="Q19" s="278" t="s">
        <v>690</v>
      </c>
      <c r="R19" s="599"/>
      <c r="S19" s="598"/>
      <c r="T19" s="598"/>
      <c r="U19" s="598"/>
      <c r="V19" s="598"/>
      <c r="W19" s="598"/>
      <c r="X19" s="598"/>
      <c r="Y19" s="598"/>
      <c r="Z19" s="598"/>
      <c r="AA19" s="598"/>
      <c r="AB19" s="598"/>
      <c r="AC19" s="598"/>
      <c r="AD19" s="598"/>
      <c r="AE19" s="598"/>
      <c r="AF19" s="598"/>
      <c r="AG19" s="598"/>
      <c r="AH19" s="598"/>
      <c r="AI19" s="598"/>
      <c r="AJ19" s="598"/>
      <c r="AK19" s="598"/>
      <c r="AL19" s="598"/>
      <c r="AM19" s="598"/>
      <c r="AN19" s="598"/>
      <c r="AO19" s="598"/>
      <c r="AP19" s="598"/>
      <c r="AQ19" s="598"/>
      <c r="AR19" s="598"/>
      <c r="AS19" s="598"/>
      <c r="AT19" s="598"/>
      <c r="AU19" s="598"/>
      <c r="AV19" s="598"/>
      <c r="AW19" s="598"/>
      <c r="AX19" s="598"/>
      <c r="AY19" s="598"/>
      <c r="AZ19" s="598"/>
      <c r="BA19" s="598"/>
      <c r="BB19" s="598"/>
      <c r="BC19" s="598"/>
      <c r="BD19" s="598"/>
      <c r="BE19" s="598"/>
      <c r="BF19" s="598"/>
      <c r="BG19" s="598"/>
      <c r="BH19" s="598"/>
      <c r="BI19" s="598"/>
      <c r="BJ19" s="598"/>
      <c r="BK19" s="598"/>
      <c r="BL19" s="598"/>
      <c r="BM19" s="598"/>
      <c r="BN19" s="598"/>
      <c r="BO19" s="598"/>
      <c r="BP19" s="598"/>
      <c r="BQ19" s="598"/>
      <c r="BR19" s="598"/>
      <c r="BS19" s="598"/>
      <c r="BT19" s="598"/>
      <c r="BU19" s="598"/>
      <c r="BV19" s="598"/>
      <c r="BW19" s="598"/>
      <c r="BX19" s="598"/>
      <c r="BY19" s="598"/>
      <c r="BZ19" s="598"/>
      <c r="CA19" s="598"/>
      <c r="CB19" s="598"/>
      <c r="CC19" s="598"/>
      <c r="CD19" s="598"/>
      <c r="CE19" s="598"/>
      <c r="CF19" s="598"/>
      <c r="CG19" s="598"/>
      <c r="CH19" s="598"/>
      <c r="CI19" s="598"/>
      <c r="CJ19" s="598"/>
      <c r="CK19" s="598"/>
      <c r="CL19" s="598"/>
      <c r="CM19" s="598"/>
      <c r="CN19" s="598"/>
      <c r="CO19" s="598"/>
      <c r="CP19" s="598"/>
      <c r="CQ19" s="598"/>
      <c r="CR19" s="598"/>
      <c r="CS19" s="598"/>
      <c r="CT19" s="598"/>
      <c r="CU19" s="598"/>
      <c r="CV19" s="598"/>
      <c r="CW19" s="598"/>
      <c r="CX19" s="598"/>
      <c r="CY19" s="598"/>
      <c r="CZ19" s="598"/>
      <c r="DA19" s="598"/>
      <c r="DB19" s="598"/>
      <c r="DC19" s="598"/>
      <c r="DD19" s="598"/>
      <c r="DE19" s="598"/>
      <c r="DF19" s="598"/>
      <c r="DG19" s="598"/>
      <c r="DH19" s="598"/>
      <c r="DI19" s="598"/>
      <c r="DJ19" s="598"/>
      <c r="DK19" s="598"/>
      <c r="DL19" s="598"/>
      <c r="DM19" s="598"/>
      <c r="DN19" s="598"/>
      <c r="DO19" s="598"/>
      <c r="DP19" s="598"/>
      <c r="DQ19" s="598"/>
      <c r="DR19" s="598"/>
      <c r="DS19" s="598"/>
      <c r="DT19" s="598"/>
      <c r="DU19" s="598"/>
      <c r="DV19" s="598"/>
      <c r="DW19" s="598"/>
      <c r="DX19" s="598"/>
      <c r="DY19" s="598"/>
      <c r="DZ19" s="598"/>
      <c r="EA19" s="598"/>
      <c r="EB19" s="598"/>
      <c r="EC19" s="598"/>
      <c r="ED19" s="598"/>
      <c r="EE19" s="598"/>
      <c r="EF19" s="598"/>
      <c r="EG19" s="598"/>
      <c r="EH19" s="598"/>
      <c r="EI19" s="598"/>
      <c r="EJ19" s="598"/>
      <c r="EK19" s="598"/>
      <c r="EL19" s="598"/>
      <c r="EM19" s="598"/>
      <c r="EN19" s="598"/>
      <c r="EO19" s="598"/>
      <c r="EP19" s="598"/>
      <c r="EQ19" s="598"/>
      <c r="ER19" s="598"/>
      <c r="ES19" s="598"/>
      <c r="ET19" s="598"/>
      <c r="EU19" s="598"/>
      <c r="EV19" s="598"/>
      <c r="EW19" s="598"/>
      <c r="EX19" s="598"/>
      <c r="EY19" s="598"/>
      <c r="EZ19" s="598"/>
      <c r="FA19" s="598"/>
      <c r="FB19" s="598"/>
      <c r="FC19" s="598"/>
      <c r="FD19" s="598"/>
      <c r="FE19" s="598"/>
      <c r="FF19" s="598"/>
      <c r="FG19" s="598"/>
      <c r="FH19" s="598"/>
      <c r="FI19" s="598"/>
      <c r="FJ19" s="598"/>
      <c r="FK19" s="598"/>
      <c r="FL19" s="598"/>
      <c r="FM19" s="598"/>
      <c r="FN19" s="598"/>
      <c r="FO19" s="598"/>
      <c r="FP19" s="598"/>
      <c r="FQ19" s="598"/>
      <c r="FR19" s="598"/>
      <c r="FS19" s="598"/>
      <c r="FT19" s="598"/>
      <c r="FU19" s="598"/>
      <c r="FV19" s="598"/>
      <c r="FW19" s="598"/>
      <c r="FX19" s="598"/>
      <c r="FY19" s="598"/>
      <c r="FZ19" s="598"/>
      <c r="GA19" s="598"/>
      <c r="GB19" s="598"/>
      <c r="GC19" s="598"/>
      <c r="GD19" s="598"/>
      <c r="GE19" s="598"/>
      <c r="GF19" s="598"/>
      <c r="GG19" s="598"/>
      <c r="GH19" s="598"/>
      <c r="GI19" s="598"/>
      <c r="GJ19" s="598"/>
      <c r="GK19" s="598"/>
      <c r="GL19" s="598"/>
      <c r="GM19" s="598"/>
      <c r="GN19" s="598"/>
      <c r="GO19" s="598"/>
      <c r="GP19" s="598"/>
      <c r="GQ19" s="598"/>
      <c r="GR19" s="598"/>
      <c r="GS19" s="598"/>
      <c r="GT19" s="598"/>
      <c r="GU19" s="598"/>
      <c r="GV19" s="598"/>
      <c r="GW19" s="598"/>
      <c r="GX19" s="598"/>
      <c r="GY19" s="598"/>
      <c r="GZ19" s="598"/>
      <c r="HA19" s="598"/>
      <c r="HB19" s="598"/>
      <c r="HC19" s="598"/>
      <c r="HD19" s="598"/>
      <c r="HE19" s="598"/>
      <c r="HF19" s="598"/>
      <c r="HG19" s="598"/>
      <c r="HH19" s="598"/>
      <c r="HI19" s="598"/>
      <c r="HJ19" s="598"/>
      <c r="HK19" s="598"/>
      <c r="HL19" s="598"/>
      <c r="HM19" s="598"/>
      <c r="HN19" s="598"/>
      <c r="HO19" s="598"/>
      <c r="HP19" s="598"/>
      <c r="HQ19" s="598"/>
      <c r="HR19" s="598"/>
      <c r="HS19" s="598"/>
      <c r="HT19" s="598"/>
      <c r="HU19" s="598"/>
      <c r="HV19" s="598"/>
      <c r="HW19" s="598"/>
      <c r="HX19" s="598"/>
      <c r="HY19" s="598"/>
      <c r="HZ19" s="598"/>
      <c r="IA19" s="598"/>
      <c r="IB19" s="598"/>
      <c r="IC19" s="598"/>
      <c r="ID19" s="598"/>
      <c r="IE19" s="598"/>
      <c r="IF19" s="598"/>
      <c r="IG19" s="598"/>
      <c r="IH19" s="598"/>
      <c r="II19" s="598"/>
      <c r="IJ19" s="598"/>
      <c r="IK19" s="598"/>
      <c r="IL19" s="598"/>
      <c r="IM19" s="598"/>
      <c r="IN19" s="598"/>
      <c r="IO19" s="598"/>
      <c r="IP19" s="598"/>
      <c r="IQ19" s="598"/>
      <c r="IR19" s="598"/>
      <c r="IS19" s="598"/>
      <c r="IT19" s="598"/>
      <c r="IU19" s="598"/>
      <c r="IV19" s="598"/>
    </row>
    <row r="20" spans="1:256" s="6" customFormat="1" ht="90.75" customHeight="1">
      <c r="A20" s="597"/>
      <c r="B20" s="732"/>
      <c r="C20" s="729"/>
      <c r="D20" s="752"/>
      <c r="E20" s="15" t="s">
        <v>270</v>
      </c>
      <c r="F20" s="265" t="s">
        <v>841</v>
      </c>
      <c r="G20" s="247" t="s">
        <v>854</v>
      </c>
      <c r="H20" s="744"/>
      <c r="I20" s="738"/>
      <c r="J20" s="735"/>
      <c r="K20" s="257" t="s">
        <v>569</v>
      </c>
      <c r="L20" s="15" t="s">
        <v>171</v>
      </c>
      <c r="M20" s="40">
        <v>0.67</v>
      </c>
      <c r="N20" s="258"/>
      <c r="O20" s="258" t="s">
        <v>13</v>
      </c>
      <c r="P20" s="266" t="s">
        <v>863</v>
      </c>
      <c r="Q20" s="277" t="s">
        <v>690</v>
      </c>
      <c r="R20" s="599"/>
      <c r="S20" s="598"/>
      <c r="T20" s="598"/>
      <c r="U20" s="598"/>
      <c r="V20" s="598"/>
      <c r="W20" s="598"/>
      <c r="X20" s="598"/>
      <c r="Y20" s="598"/>
      <c r="Z20" s="598"/>
      <c r="AA20" s="598"/>
      <c r="AB20" s="598"/>
      <c r="AC20" s="598"/>
      <c r="AD20" s="598"/>
      <c r="AE20" s="598"/>
      <c r="AF20" s="598"/>
      <c r="AG20" s="598"/>
      <c r="AH20" s="598"/>
      <c r="AI20" s="598"/>
      <c r="AJ20" s="598"/>
      <c r="AK20" s="598"/>
      <c r="AL20" s="598"/>
      <c r="AM20" s="598"/>
      <c r="AN20" s="598"/>
      <c r="AO20" s="598"/>
      <c r="AP20" s="598"/>
      <c r="AQ20" s="598"/>
      <c r="AR20" s="598"/>
      <c r="AS20" s="598"/>
      <c r="AT20" s="598"/>
      <c r="AU20" s="598"/>
      <c r="AV20" s="598"/>
      <c r="AW20" s="598"/>
      <c r="AX20" s="598"/>
      <c r="AY20" s="598"/>
      <c r="AZ20" s="598"/>
      <c r="BA20" s="598"/>
      <c r="BB20" s="598"/>
      <c r="BC20" s="598"/>
      <c r="BD20" s="598"/>
      <c r="BE20" s="598"/>
      <c r="BF20" s="598"/>
      <c r="BG20" s="598"/>
      <c r="BH20" s="598"/>
      <c r="BI20" s="598"/>
      <c r="BJ20" s="598"/>
      <c r="BK20" s="598"/>
      <c r="BL20" s="598"/>
      <c r="BM20" s="598"/>
      <c r="BN20" s="598"/>
      <c r="BO20" s="598"/>
      <c r="BP20" s="598"/>
      <c r="BQ20" s="598"/>
      <c r="BR20" s="598"/>
      <c r="BS20" s="598"/>
      <c r="BT20" s="598"/>
      <c r="BU20" s="598"/>
      <c r="BV20" s="598"/>
      <c r="BW20" s="598"/>
      <c r="BX20" s="598"/>
      <c r="BY20" s="598"/>
      <c r="BZ20" s="598"/>
      <c r="CA20" s="598"/>
      <c r="CB20" s="598"/>
      <c r="CC20" s="598"/>
      <c r="CD20" s="598"/>
      <c r="CE20" s="598"/>
      <c r="CF20" s="598"/>
      <c r="CG20" s="598"/>
      <c r="CH20" s="598"/>
      <c r="CI20" s="598"/>
      <c r="CJ20" s="598"/>
      <c r="CK20" s="598"/>
      <c r="CL20" s="598"/>
      <c r="CM20" s="598"/>
      <c r="CN20" s="598"/>
      <c r="CO20" s="598"/>
      <c r="CP20" s="598"/>
      <c r="CQ20" s="598"/>
      <c r="CR20" s="598"/>
      <c r="CS20" s="598"/>
      <c r="CT20" s="598"/>
      <c r="CU20" s="598"/>
      <c r="CV20" s="598"/>
      <c r="CW20" s="598"/>
      <c r="CX20" s="598"/>
      <c r="CY20" s="598"/>
      <c r="CZ20" s="598"/>
      <c r="DA20" s="598"/>
      <c r="DB20" s="598"/>
      <c r="DC20" s="598"/>
      <c r="DD20" s="598"/>
      <c r="DE20" s="598"/>
      <c r="DF20" s="598"/>
      <c r="DG20" s="598"/>
      <c r="DH20" s="598"/>
      <c r="DI20" s="598"/>
      <c r="DJ20" s="598"/>
      <c r="DK20" s="598"/>
      <c r="DL20" s="598"/>
      <c r="DM20" s="598"/>
      <c r="DN20" s="598"/>
      <c r="DO20" s="598"/>
      <c r="DP20" s="598"/>
      <c r="DQ20" s="598"/>
      <c r="DR20" s="598"/>
      <c r="DS20" s="598"/>
      <c r="DT20" s="598"/>
      <c r="DU20" s="598"/>
      <c r="DV20" s="598"/>
      <c r="DW20" s="598"/>
      <c r="DX20" s="598"/>
      <c r="DY20" s="598"/>
      <c r="DZ20" s="598"/>
      <c r="EA20" s="598"/>
      <c r="EB20" s="598"/>
      <c r="EC20" s="598"/>
      <c r="ED20" s="598"/>
      <c r="EE20" s="598"/>
      <c r="EF20" s="598"/>
      <c r="EG20" s="598"/>
      <c r="EH20" s="598"/>
      <c r="EI20" s="598"/>
      <c r="EJ20" s="598"/>
      <c r="EK20" s="598"/>
      <c r="EL20" s="598"/>
      <c r="EM20" s="598"/>
      <c r="EN20" s="598"/>
      <c r="EO20" s="598"/>
      <c r="EP20" s="598"/>
      <c r="EQ20" s="598"/>
      <c r="ER20" s="598"/>
      <c r="ES20" s="598"/>
      <c r="ET20" s="598"/>
      <c r="EU20" s="598"/>
      <c r="EV20" s="598"/>
      <c r="EW20" s="598"/>
      <c r="EX20" s="598"/>
      <c r="EY20" s="598"/>
      <c r="EZ20" s="598"/>
      <c r="FA20" s="598"/>
      <c r="FB20" s="598"/>
      <c r="FC20" s="598"/>
      <c r="FD20" s="598"/>
      <c r="FE20" s="598"/>
      <c r="FF20" s="598"/>
      <c r="FG20" s="598"/>
      <c r="FH20" s="598"/>
      <c r="FI20" s="598"/>
      <c r="FJ20" s="598"/>
      <c r="FK20" s="598"/>
      <c r="FL20" s="598"/>
      <c r="FM20" s="598"/>
      <c r="FN20" s="598"/>
      <c r="FO20" s="598"/>
      <c r="FP20" s="598"/>
      <c r="FQ20" s="598"/>
      <c r="FR20" s="598"/>
      <c r="FS20" s="598"/>
      <c r="FT20" s="598"/>
      <c r="FU20" s="598"/>
      <c r="FV20" s="598"/>
      <c r="FW20" s="598"/>
      <c r="FX20" s="598"/>
      <c r="FY20" s="598"/>
      <c r="FZ20" s="598"/>
      <c r="GA20" s="598"/>
      <c r="GB20" s="598"/>
      <c r="GC20" s="598"/>
      <c r="GD20" s="598"/>
      <c r="GE20" s="598"/>
      <c r="GF20" s="598"/>
      <c r="GG20" s="598"/>
      <c r="GH20" s="598"/>
      <c r="GI20" s="598"/>
      <c r="GJ20" s="598"/>
      <c r="GK20" s="598"/>
      <c r="GL20" s="598"/>
      <c r="GM20" s="598"/>
      <c r="GN20" s="598"/>
      <c r="GO20" s="598"/>
      <c r="GP20" s="598"/>
      <c r="GQ20" s="598"/>
      <c r="GR20" s="598"/>
      <c r="GS20" s="598"/>
      <c r="GT20" s="598"/>
      <c r="GU20" s="598"/>
      <c r="GV20" s="598"/>
      <c r="GW20" s="598"/>
      <c r="GX20" s="598"/>
      <c r="GY20" s="598"/>
      <c r="GZ20" s="598"/>
      <c r="HA20" s="598"/>
      <c r="HB20" s="598"/>
      <c r="HC20" s="598"/>
      <c r="HD20" s="598"/>
      <c r="HE20" s="598"/>
      <c r="HF20" s="598"/>
      <c r="HG20" s="598"/>
      <c r="HH20" s="598"/>
      <c r="HI20" s="598"/>
      <c r="HJ20" s="598"/>
      <c r="HK20" s="598"/>
      <c r="HL20" s="598"/>
      <c r="HM20" s="598"/>
      <c r="HN20" s="598"/>
      <c r="HO20" s="598"/>
      <c r="HP20" s="598"/>
      <c r="HQ20" s="598"/>
      <c r="HR20" s="598"/>
      <c r="HS20" s="598"/>
      <c r="HT20" s="598"/>
      <c r="HU20" s="598"/>
      <c r="HV20" s="598"/>
      <c r="HW20" s="598"/>
      <c r="HX20" s="598"/>
      <c r="HY20" s="598"/>
      <c r="HZ20" s="598"/>
      <c r="IA20" s="598"/>
      <c r="IB20" s="598"/>
      <c r="IC20" s="598"/>
      <c r="ID20" s="598"/>
      <c r="IE20" s="598"/>
      <c r="IF20" s="598"/>
      <c r="IG20" s="598"/>
      <c r="IH20" s="598"/>
      <c r="II20" s="598"/>
      <c r="IJ20" s="598"/>
      <c r="IK20" s="598"/>
      <c r="IL20" s="598"/>
      <c r="IM20" s="598"/>
      <c r="IN20" s="598"/>
      <c r="IO20" s="598"/>
      <c r="IP20" s="598"/>
      <c r="IQ20" s="598"/>
      <c r="IR20" s="598"/>
      <c r="IS20" s="598"/>
      <c r="IT20" s="598"/>
      <c r="IU20" s="598"/>
      <c r="IV20" s="598"/>
    </row>
    <row r="21" spans="1:256" s="6" customFormat="1" ht="90.75" customHeight="1">
      <c r="A21" s="597"/>
      <c r="B21" s="732"/>
      <c r="C21" s="729"/>
      <c r="D21" s="752"/>
      <c r="E21" s="15" t="s">
        <v>270</v>
      </c>
      <c r="F21" s="15" t="s">
        <v>841</v>
      </c>
      <c r="G21" s="18" t="s">
        <v>850</v>
      </c>
      <c r="H21" s="744"/>
      <c r="I21" s="738"/>
      <c r="J21" s="735"/>
      <c r="K21" s="267" t="s">
        <v>230</v>
      </c>
      <c r="L21" s="15" t="s">
        <v>231</v>
      </c>
      <c r="M21" s="40" t="s">
        <v>55</v>
      </c>
      <c r="N21" s="14" t="s">
        <v>55</v>
      </c>
      <c r="O21" s="14" t="s">
        <v>55</v>
      </c>
      <c r="P21" s="263" t="s">
        <v>864</v>
      </c>
      <c r="Q21" s="278" t="s">
        <v>690</v>
      </c>
      <c r="R21" s="599"/>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8"/>
      <c r="AY21" s="598"/>
      <c r="AZ21" s="598"/>
      <c r="BA21" s="598"/>
      <c r="BB21" s="598"/>
      <c r="BC21" s="598"/>
      <c r="BD21" s="598"/>
      <c r="BE21" s="598"/>
      <c r="BF21" s="598"/>
      <c r="BG21" s="598"/>
      <c r="BH21" s="598"/>
      <c r="BI21" s="598"/>
      <c r="BJ21" s="598"/>
      <c r="BK21" s="598"/>
      <c r="BL21" s="598"/>
      <c r="BM21" s="598"/>
      <c r="BN21" s="598"/>
      <c r="BO21" s="598"/>
      <c r="BP21" s="598"/>
      <c r="BQ21" s="598"/>
      <c r="BR21" s="598"/>
      <c r="BS21" s="598"/>
      <c r="BT21" s="598"/>
      <c r="BU21" s="598"/>
      <c r="BV21" s="598"/>
      <c r="BW21" s="598"/>
      <c r="BX21" s="598"/>
      <c r="BY21" s="598"/>
      <c r="BZ21" s="598"/>
      <c r="CA21" s="598"/>
      <c r="CB21" s="598"/>
      <c r="CC21" s="598"/>
      <c r="CD21" s="598"/>
      <c r="CE21" s="598"/>
      <c r="CF21" s="598"/>
      <c r="CG21" s="598"/>
      <c r="CH21" s="598"/>
      <c r="CI21" s="598"/>
      <c r="CJ21" s="598"/>
      <c r="CK21" s="598"/>
      <c r="CL21" s="598"/>
      <c r="CM21" s="598"/>
      <c r="CN21" s="598"/>
      <c r="CO21" s="598"/>
      <c r="CP21" s="598"/>
      <c r="CQ21" s="598"/>
      <c r="CR21" s="598"/>
      <c r="CS21" s="598"/>
      <c r="CT21" s="598"/>
      <c r="CU21" s="598"/>
      <c r="CV21" s="598"/>
      <c r="CW21" s="598"/>
      <c r="CX21" s="598"/>
      <c r="CY21" s="598"/>
      <c r="CZ21" s="598"/>
      <c r="DA21" s="598"/>
      <c r="DB21" s="598"/>
      <c r="DC21" s="598"/>
      <c r="DD21" s="598"/>
      <c r="DE21" s="598"/>
      <c r="DF21" s="598"/>
      <c r="DG21" s="598"/>
      <c r="DH21" s="598"/>
      <c r="DI21" s="598"/>
      <c r="DJ21" s="598"/>
      <c r="DK21" s="598"/>
      <c r="DL21" s="598"/>
      <c r="DM21" s="598"/>
      <c r="DN21" s="598"/>
      <c r="DO21" s="598"/>
      <c r="DP21" s="598"/>
      <c r="DQ21" s="598"/>
      <c r="DR21" s="598"/>
      <c r="DS21" s="598"/>
      <c r="DT21" s="598"/>
      <c r="DU21" s="598"/>
      <c r="DV21" s="598"/>
      <c r="DW21" s="598"/>
      <c r="DX21" s="598"/>
      <c r="DY21" s="598"/>
      <c r="DZ21" s="598"/>
      <c r="EA21" s="598"/>
      <c r="EB21" s="598"/>
      <c r="EC21" s="598"/>
      <c r="ED21" s="598"/>
      <c r="EE21" s="598"/>
      <c r="EF21" s="598"/>
      <c r="EG21" s="598"/>
      <c r="EH21" s="598"/>
      <c r="EI21" s="598"/>
      <c r="EJ21" s="598"/>
      <c r="EK21" s="598"/>
      <c r="EL21" s="598"/>
      <c r="EM21" s="598"/>
      <c r="EN21" s="598"/>
      <c r="EO21" s="598"/>
      <c r="EP21" s="598"/>
      <c r="EQ21" s="598"/>
      <c r="ER21" s="598"/>
      <c r="ES21" s="598"/>
      <c r="ET21" s="598"/>
      <c r="EU21" s="598"/>
      <c r="EV21" s="598"/>
      <c r="EW21" s="598"/>
      <c r="EX21" s="598"/>
      <c r="EY21" s="598"/>
      <c r="EZ21" s="598"/>
      <c r="FA21" s="598"/>
      <c r="FB21" s="598"/>
      <c r="FC21" s="598"/>
      <c r="FD21" s="598"/>
      <c r="FE21" s="598"/>
      <c r="FF21" s="598"/>
      <c r="FG21" s="598"/>
      <c r="FH21" s="598"/>
      <c r="FI21" s="598"/>
      <c r="FJ21" s="598"/>
      <c r="FK21" s="598"/>
      <c r="FL21" s="598"/>
      <c r="FM21" s="598"/>
      <c r="FN21" s="598"/>
      <c r="FO21" s="598"/>
      <c r="FP21" s="598"/>
      <c r="FQ21" s="598"/>
      <c r="FR21" s="598"/>
      <c r="FS21" s="598"/>
      <c r="FT21" s="598"/>
      <c r="FU21" s="598"/>
      <c r="FV21" s="598"/>
      <c r="FW21" s="598"/>
      <c r="FX21" s="598"/>
      <c r="FY21" s="598"/>
      <c r="FZ21" s="598"/>
      <c r="GA21" s="598"/>
      <c r="GB21" s="598"/>
      <c r="GC21" s="598"/>
      <c r="GD21" s="598"/>
      <c r="GE21" s="598"/>
      <c r="GF21" s="598"/>
      <c r="GG21" s="598"/>
      <c r="GH21" s="598"/>
      <c r="GI21" s="598"/>
      <c r="GJ21" s="598"/>
      <c r="GK21" s="598"/>
      <c r="GL21" s="598"/>
      <c r="GM21" s="598"/>
      <c r="GN21" s="598"/>
      <c r="GO21" s="598"/>
      <c r="GP21" s="598"/>
      <c r="GQ21" s="598"/>
      <c r="GR21" s="598"/>
      <c r="GS21" s="598"/>
      <c r="GT21" s="598"/>
      <c r="GU21" s="598"/>
      <c r="GV21" s="598"/>
      <c r="GW21" s="598"/>
      <c r="GX21" s="598"/>
      <c r="GY21" s="598"/>
      <c r="GZ21" s="598"/>
      <c r="HA21" s="598"/>
      <c r="HB21" s="598"/>
      <c r="HC21" s="598"/>
      <c r="HD21" s="598"/>
      <c r="HE21" s="598"/>
      <c r="HF21" s="598"/>
      <c r="HG21" s="598"/>
      <c r="HH21" s="598"/>
      <c r="HI21" s="598"/>
      <c r="HJ21" s="598"/>
      <c r="HK21" s="598"/>
      <c r="HL21" s="598"/>
      <c r="HM21" s="598"/>
      <c r="HN21" s="598"/>
      <c r="HO21" s="598"/>
      <c r="HP21" s="598"/>
      <c r="HQ21" s="598"/>
      <c r="HR21" s="598"/>
      <c r="HS21" s="598"/>
      <c r="HT21" s="598"/>
      <c r="HU21" s="598"/>
      <c r="HV21" s="598"/>
      <c r="HW21" s="598"/>
      <c r="HX21" s="598"/>
      <c r="HY21" s="598"/>
      <c r="HZ21" s="598"/>
      <c r="IA21" s="598"/>
      <c r="IB21" s="598"/>
      <c r="IC21" s="598"/>
      <c r="ID21" s="598"/>
      <c r="IE21" s="598"/>
      <c r="IF21" s="598"/>
      <c r="IG21" s="598"/>
      <c r="IH21" s="598"/>
      <c r="II21" s="598"/>
      <c r="IJ21" s="598"/>
      <c r="IK21" s="598"/>
      <c r="IL21" s="598"/>
      <c r="IM21" s="598"/>
      <c r="IN21" s="598"/>
      <c r="IO21" s="598"/>
      <c r="IP21" s="598"/>
      <c r="IQ21" s="598"/>
      <c r="IR21" s="598"/>
      <c r="IS21" s="598"/>
      <c r="IT21" s="598"/>
      <c r="IU21" s="598"/>
      <c r="IV21" s="598"/>
    </row>
    <row r="22" spans="1:256" s="6" customFormat="1" ht="90.75" customHeight="1">
      <c r="A22" s="597"/>
      <c r="B22" s="732"/>
      <c r="C22" s="729"/>
      <c r="D22" s="752"/>
      <c r="E22" s="15" t="s">
        <v>270</v>
      </c>
      <c r="F22" s="15" t="s">
        <v>841</v>
      </c>
      <c r="G22" s="18" t="s">
        <v>851</v>
      </c>
      <c r="H22" s="744"/>
      <c r="I22" s="738"/>
      <c r="J22" s="735"/>
      <c r="K22" s="267" t="s">
        <v>613</v>
      </c>
      <c r="L22" s="15" t="s">
        <v>231</v>
      </c>
      <c r="M22" s="40">
        <v>1.6666666666666667</v>
      </c>
      <c r="N22" s="14"/>
      <c r="O22" s="14" t="s">
        <v>13</v>
      </c>
      <c r="P22" s="263" t="s">
        <v>885</v>
      </c>
      <c r="Q22" s="278" t="s">
        <v>690</v>
      </c>
      <c r="R22" s="599"/>
      <c r="S22" s="598"/>
      <c r="T22" s="598"/>
      <c r="U22" s="598"/>
      <c r="V22" s="598"/>
      <c r="W22" s="598"/>
      <c r="X22" s="598"/>
      <c r="Y22" s="598"/>
      <c r="Z22" s="598"/>
      <c r="AA22" s="598"/>
      <c r="AB22" s="598"/>
      <c r="AC22" s="598"/>
      <c r="AD22" s="598"/>
      <c r="AE22" s="598"/>
      <c r="AF22" s="598"/>
      <c r="AG22" s="598"/>
      <c r="AH22" s="598"/>
      <c r="AI22" s="598"/>
      <c r="AJ22" s="598"/>
      <c r="AK22" s="598"/>
      <c r="AL22" s="598"/>
      <c r="AM22" s="598"/>
      <c r="AN22" s="598"/>
      <c r="AO22" s="598"/>
      <c r="AP22" s="598"/>
      <c r="AQ22" s="598"/>
      <c r="AR22" s="598"/>
      <c r="AS22" s="598"/>
      <c r="AT22" s="598"/>
      <c r="AU22" s="598"/>
      <c r="AV22" s="598"/>
      <c r="AW22" s="598"/>
      <c r="AX22" s="598"/>
      <c r="AY22" s="598"/>
      <c r="AZ22" s="598"/>
      <c r="BA22" s="598"/>
      <c r="BB22" s="598"/>
      <c r="BC22" s="598"/>
      <c r="BD22" s="598"/>
      <c r="BE22" s="598"/>
      <c r="BF22" s="598"/>
      <c r="BG22" s="598"/>
      <c r="BH22" s="598"/>
      <c r="BI22" s="598"/>
      <c r="BJ22" s="598"/>
      <c r="BK22" s="598"/>
      <c r="BL22" s="598"/>
      <c r="BM22" s="598"/>
      <c r="BN22" s="598"/>
      <c r="BO22" s="598"/>
      <c r="BP22" s="598"/>
      <c r="BQ22" s="598"/>
      <c r="BR22" s="598"/>
      <c r="BS22" s="598"/>
      <c r="BT22" s="598"/>
      <c r="BU22" s="598"/>
      <c r="BV22" s="598"/>
      <c r="BW22" s="598"/>
      <c r="BX22" s="598"/>
      <c r="BY22" s="598"/>
      <c r="BZ22" s="598"/>
      <c r="CA22" s="598"/>
      <c r="CB22" s="598"/>
      <c r="CC22" s="598"/>
      <c r="CD22" s="598"/>
      <c r="CE22" s="598"/>
      <c r="CF22" s="598"/>
      <c r="CG22" s="598"/>
      <c r="CH22" s="598"/>
      <c r="CI22" s="598"/>
      <c r="CJ22" s="598"/>
      <c r="CK22" s="598"/>
      <c r="CL22" s="598"/>
      <c r="CM22" s="598"/>
      <c r="CN22" s="598"/>
      <c r="CO22" s="598"/>
      <c r="CP22" s="598"/>
      <c r="CQ22" s="598"/>
      <c r="CR22" s="598"/>
      <c r="CS22" s="598"/>
      <c r="CT22" s="598"/>
      <c r="CU22" s="598"/>
      <c r="CV22" s="598"/>
      <c r="CW22" s="598"/>
      <c r="CX22" s="598"/>
      <c r="CY22" s="598"/>
      <c r="CZ22" s="598"/>
      <c r="DA22" s="598"/>
      <c r="DB22" s="598"/>
      <c r="DC22" s="598"/>
      <c r="DD22" s="598"/>
      <c r="DE22" s="598"/>
      <c r="DF22" s="598"/>
      <c r="DG22" s="598"/>
      <c r="DH22" s="598"/>
      <c r="DI22" s="598"/>
      <c r="DJ22" s="598"/>
      <c r="DK22" s="598"/>
      <c r="DL22" s="598"/>
      <c r="DM22" s="598"/>
      <c r="DN22" s="598"/>
      <c r="DO22" s="598"/>
      <c r="DP22" s="598"/>
      <c r="DQ22" s="598"/>
      <c r="DR22" s="598"/>
      <c r="DS22" s="598"/>
      <c r="DT22" s="598"/>
      <c r="DU22" s="598"/>
      <c r="DV22" s="598"/>
      <c r="DW22" s="598"/>
      <c r="DX22" s="598"/>
      <c r="DY22" s="598"/>
      <c r="DZ22" s="598"/>
      <c r="EA22" s="598"/>
      <c r="EB22" s="598"/>
      <c r="EC22" s="598"/>
      <c r="ED22" s="598"/>
      <c r="EE22" s="598"/>
      <c r="EF22" s="598"/>
      <c r="EG22" s="598"/>
      <c r="EH22" s="598"/>
      <c r="EI22" s="598"/>
      <c r="EJ22" s="598"/>
      <c r="EK22" s="598"/>
      <c r="EL22" s="598"/>
      <c r="EM22" s="598"/>
      <c r="EN22" s="598"/>
      <c r="EO22" s="598"/>
      <c r="EP22" s="598"/>
      <c r="EQ22" s="598"/>
      <c r="ER22" s="598"/>
      <c r="ES22" s="598"/>
      <c r="ET22" s="598"/>
      <c r="EU22" s="598"/>
      <c r="EV22" s="598"/>
      <c r="EW22" s="598"/>
      <c r="EX22" s="598"/>
      <c r="EY22" s="598"/>
      <c r="EZ22" s="598"/>
      <c r="FA22" s="598"/>
      <c r="FB22" s="598"/>
      <c r="FC22" s="598"/>
      <c r="FD22" s="598"/>
      <c r="FE22" s="598"/>
      <c r="FF22" s="598"/>
      <c r="FG22" s="598"/>
      <c r="FH22" s="598"/>
      <c r="FI22" s="598"/>
      <c r="FJ22" s="598"/>
      <c r="FK22" s="598"/>
      <c r="FL22" s="598"/>
      <c r="FM22" s="598"/>
      <c r="FN22" s="598"/>
      <c r="FO22" s="598"/>
      <c r="FP22" s="598"/>
      <c r="FQ22" s="598"/>
      <c r="FR22" s="598"/>
      <c r="FS22" s="598"/>
      <c r="FT22" s="598"/>
      <c r="FU22" s="598"/>
      <c r="FV22" s="598"/>
      <c r="FW22" s="598"/>
      <c r="FX22" s="598"/>
      <c r="FY22" s="598"/>
      <c r="FZ22" s="598"/>
      <c r="GA22" s="598"/>
      <c r="GB22" s="598"/>
      <c r="GC22" s="598"/>
      <c r="GD22" s="598"/>
      <c r="GE22" s="598"/>
      <c r="GF22" s="598"/>
      <c r="GG22" s="598"/>
      <c r="GH22" s="598"/>
      <c r="GI22" s="598"/>
      <c r="GJ22" s="598"/>
      <c r="GK22" s="598"/>
      <c r="GL22" s="598"/>
      <c r="GM22" s="598"/>
      <c r="GN22" s="598"/>
      <c r="GO22" s="598"/>
      <c r="GP22" s="598"/>
      <c r="GQ22" s="598"/>
      <c r="GR22" s="598"/>
      <c r="GS22" s="598"/>
      <c r="GT22" s="598"/>
      <c r="GU22" s="598"/>
      <c r="GV22" s="598"/>
      <c r="GW22" s="598"/>
      <c r="GX22" s="598"/>
      <c r="GY22" s="598"/>
      <c r="GZ22" s="598"/>
      <c r="HA22" s="598"/>
      <c r="HB22" s="598"/>
      <c r="HC22" s="598"/>
      <c r="HD22" s="598"/>
      <c r="HE22" s="598"/>
      <c r="HF22" s="598"/>
      <c r="HG22" s="598"/>
      <c r="HH22" s="598"/>
      <c r="HI22" s="598"/>
      <c r="HJ22" s="598"/>
      <c r="HK22" s="598"/>
      <c r="HL22" s="598"/>
      <c r="HM22" s="598"/>
      <c r="HN22" s="598"/>
      <c r="HO22" s="598"/>
      <c r="HP22" s="598"/>
      <c r="HQ22" s="598"/>
      <c r="HR22" s="598"/>
      <c r="HS22" s="598"/>
      <c r="HT22" s="598"/>
      <c r="HU22" s="598"/>
      <c r="HV22" s="598"/>
      <c r="HW22" s="598"/>
      <c r="HX22" s="598"/>
      <c r="HY22" s="598"/>
      <c r="HZ22" s="598"/>
      <c r="IA22" s="598"/>
      <c r="IB22" s="598"/>
      <c r="IC22" s="598"/>
      <c r="ID22" s="598"/>
      <c r="IE22" s="598"/>
      <c r="IF22" s="598"/>
      <c r="IG22" s="598"/>
      <c r="IH22" s="598"/>
      <c r="II22" s="598"/>
      <c r="IJ22" s="598"/>
      <c r="IK22" s="598"/>
      <c r="IL22" s="598"/>
      <c r="IM22" s="598"/>
      <c r="IN22" s="598"/>
      <c r="IO22" s="598"/>
      <c r="IP22" s="598"/>
      <c r="IQ22" s="598"/>
      <c r="IR22" s="598"/>
      <c r="IS22" s="598"/>
      <c r="IT22" s="598"/>
      <c r="IU22" s="598"/>
      <c r="IV22" s="598"/>
    </row>
    <row r="23" spans="1:256" s="6" customFormat="1" ht="90.75" customHeight="1">
      <c r="A23" s="597"/>
      <c r="B23" s="732"/>
      <c r="C23" s="729"/>
      <c r="D23" s="752"/>
      <c r="E23" s="15" t="s">
        <v>270</v>
      </c>
      <c r="F23" s="15" t="s">
        <v>841</v>
      </c>
      <c r="G23" s="18" t="s">
        <v>852</v>
      </c>
      <c r="H23" s="744"/>
      <c r="I23" s="738"/>
      <c r="J23" s="735"/>
      <c r="K23" s="267" t="s">
        <v>675</v>
      </c>
      <c r="L23" s="15" t="s">
        <v>177</v>
      </c>
      <c r="M23" s="40">
        <v>3.33</v>
      </c>
      <c r="N23" s="14"/>
      <c r="O23" s="14" t="s">
        <v>13</v>
      </c>
      <c r="P23" s="263" t="s">
        <v>865</v>
      </c>
      <c r="Q23" s="278" t="s">
        <v>690</v>
      </c>
      <c r="R23" s="599"/>
      <c r="S23" s="598"/>
      <c r="T23" s="598"/>
      <c r="U23" s="598"/>
      <c r="V23" s="598"/>
      <c r="W23" s="598"/>
      <c r="X23" s="598"/>
      <c r="Y23" s="598"/>
      <c r="Z23" s="598"/>
      <c r="AA23" s="598"/>
      <c r="AB23" s="598"/>
      <c r="AC23" s="598"/>
      <c r="AD23" s="598"/>
      <c r="AE23" s="598"/>
      <c r="AF23" s="598"/>
      <c r="AG23" s="598"/>
      <c r="AH23" s="598"/>
      <c r="AI23" s="598"/>
      <c r="AJ23" s="598"/>
      <c r="AK23" s="598"/>
      <c r="AL23" s="598"/>
      <c r="AM23" s="598"/>
      <c r="AN23" s="598"/>
      <c r="AO23" s="598"/>
      <c r="AP23" s="598"/>
      <c r="AQ23" s="598"/>
      <c r="AR23" s="598"/>
      <c r="AS23" s="598"/>
      <c r="AT23" s="598"/>
      <c r="AU23" s="598"/>
      <c r="AV23" s="598"/>
      <c r="AW23" s="598"/>
      <c r="AX23" s="598"/>
      <c r="AY23" s="598"/>
      <c r="AZ23" s="598"/>
      <c r="BA23" s="598"/>
      <c r="BB23" s="598"/>
      <c r="BC23" s="598"/>
      <c r="BD23" s="598"/>
      <c r="BE23" s="598"/>
      <c r="BF23" s="598"/>
      <c r="BG23" s="598"/>
      <c r="BH23" s="598"/>
      <c r="BI23" s="598"/>
      <c r="BJ23" s="598"/>
      <c r="BK23" s="598"/>
      <c r="BL23" s="598"/>
      <c r="BM23" s="598"/>
      <c r="BN23" s="598"/>
      <c r="BO23" s="598"/>
      <c r="BP23" s="598"/>
      <c r="BQ23" s="598"/>
      <c r="BR23" s="598"/>
      <c r="BS23" s="598"/>
      <c r="BT23" s="598"/>
      <c r="BU23" s="598"/>
      <c r="BV23" s="598"/>
      <c r="BW23" s="598"/>
      <c r="BX23" s="598"/>
      <c r="BY23" s="598"/>
      <c r="BZ23" s="598"/>
      <c r="CA23" s="598"/>
      <c r="CB23" s="598"/>
      <c r="CC23" s="598"/>
      <c r="CD23" s="598"/>
      <c r="CE23" s="598"/>
      <c r="CF23" s="598"/>
      <c r="CG23" s="598"/>
      <c r="CH23" s="598"/>
      <c r="CI23" s="598"/>
      <c r="CJ23" s="598"/>
      <c r="CK23" s="598"/>
      <c r="CL23" s="598"/>
      <c r="CM23" s="598"/>
      <c r="CN23" s="598"/>
      <c r="CO23" s="598"/>
      <c r="CP23" s="598"/>
      <c r="CQ23" s="598"/>
      <c r="CR23" s="598"/>
      <c r="CS23" s="598"/>
      <c r="CT23" s="598"/>
      <c r="CU23" s="598"/>
      <c r="CV23" s="598"/>
      <c r="CW23" s="598"/>
      <c r="CX23" s="598"/>
      <c r="CY23" s="598"/>
      <c r="CZ23" s="598"/>
      <c r="DA23" s="598"/>
      <c r="DB23" s="598"/>
      <c r="DC23" s="598"/>
      <c r="DD23" s="598"/>
      <c r="DE23" s="598"/>
      <c r="DF23" s="598"/>
      <c r="DG23" s="598"/>
      <c r="DH23" s="598"/>
      <c r="DI23" s="598"/>
      <c r="DJ23" s="598"/>
      <c r="DK23" s="598"/>
      <c r="DL23" s="598"/>
      <c r="DM23" s="598"/>
      <c r="DN23" s="598"/>
      <c r="DO23" s="598"/>
      <c r="DP23" s="598"/>
      <c r="DQ23" s="598"/>
      <c r="DR23" s="598"/>
      <c r="DS23" s="598"/>
      <c r="DT23" s="598"/>
      <c r="DU23" s="598"/>
      <c r="DV23" s="598"/>
      <c r="DW23" s="598"/>
      <c r="DX23" s="598"/>
      <c r="DY23" s="598"/>
      <c r="DZ23" s="598"/>
      <c r="EA23" s="598"/>
      <c r="EB23" s="598"/>
      <c r="EC23" s="598"/>
      <c r="ED23" s="598"/>
      <c r="EE23" s="598"/>
      <c r="EF23" s="598"/>
      <c r="EG23" s="598"/>
      <c r="EH23" s="598"/>
      <c r="EI23" s="598"/>
      <c r="EJ23" s="598"/>
      <c r="EK23" s="598"/>
      <c r="EL23" s="598"/>
      <c r="EM23" s="598"/>
      <c r="EN23" s="598"/>
      <c r="EO23" s="598"/>
      <c r="EP23" s="598"/>
      <c r="EQ23" s="598"/>
      <c r="ER23" s="598"/>
      <c r="ES23" s="598"/>
      <c r="ET23" s="598"/>
      <c r="EU23" s="598"/>
      <c r="EV23" s="598"/>
      <c r="EW23" s="598"/>
      <c r="EX23" s="598"/>
      <c r="EY23" s="598"/>
      <c r="EZ23" s="598"/>
      <c r="FA23" s="598"/>
      <c r="FB23" s="598"/>
      <c r="FC23" s="598"/>
      <c r="FD23" s="598"/>
      <c r="FE23" s="598"/>
      <c r="FF23" s="598"/>
      <c r="FG23" s="598"/>
      <c r="FH23" s="598"/>
      <c r="FI23" s="598"/>
      <c r="FJ23" s="598"/>
      <c r="FK23" s="598"/>
      <c r="FL23" s="598"/>
      <c r="FM23" s="598"/>
      <c r="FN23" s="598"/>
      <c r="FO23" s="598"/>
      <c r="FP23" s="598"/>
      <c r="FQ23" s="598"/>
      <c r="FR23" s="598"/>
      <c r="FS23" s="598"/>
      <c r="FT23" s="598"/>
      <c r="FU23" s="598"/>
      <c r="FV23" s="598"/>
      <c r="FW23" s="598"/>
      <c r="FX23" s="598"/>
      <c r="FY23" s="598"/>
      <c r="FZ23" s="598"/>
      <c r="GA23" s="598"/>
      <c r="GB23" s="598"/>
      <c r="GC23" s="598"/>
      <c r="GD23" s="598"/>
      <c r="GE23" s="598"/>
      <c r="GF23" s="598"/>
      <c r="GG23" s="598"/>
      <c r="GH23" s="598"/>
      <c r="GI23" s="598"/>
      <c r="GJ23" s="598"/>
      <c r="GK23" s="598"/>
      <c r="GL23" s="598"/>
      <c r="GM23" s="598"/>
      <c r="GN23" s="598"/>
      <c r="GO23" s="598"/>
      <c r="GP23" s="598"/>
      <c r="GQ23" s="598"/>
      <c r="GR23" s="598"/>
      <c r="GS23" s="598"/>
      <c r="GT23" s="598"/>
      <c r="GU23" s="598"/>
      <c r="GV23" s="598"/>
      <c r="GW23" s="598"/>
      <c r="GX23" s="598"/>
      <c r="GY23" s="598"/>
      <c r="GZ23" s="598"/>
      <c r="HA23" s="598"/>
      <c r="HB23" s="598"/>
      <c r="HC23" s="598"/>
      <c r="HD23" s="598"/>
      <c r="HE23" s="598"/>
      <c r="HF23" s="598"/>
      <c r="HG23" s="598"/>
      <c r="HH23" s="598"/>
      <c r="HI23" s="598"/>
      <c r="HJ23" s="598"/>
      <c r="HK23" s="598"/>
      <c r="HL23" s="598"/>
      <c r="HM23" s="598"/>
      <c r="HN23" s="598"/>
      <c r="HO23" s="598"/>
      <c r="HP23" s="598"/>
      <c r="HQ23" s="598"/>
      <c r="HR23" s="598"/>
      <c r="HS23" s="598"/>
      <c r="HT23" s="598"/>
      <c r="HU23" s="598"/>
      <c r="HV23" s="598"/>
      <c r="HW23" s="598"/>
      <c r="HX23" s="598"/>
      <c r="HY23" s="598"/>
      <c r="HZ23" s="598"/>
      <c r="IA23" s="598"/>
      <c r="IB23" s="598"/>
      <c r="IC23" s="598"/>
      <c r="ID23" s="598"/>
      <c r="IE23" s="598"/>
      <c r="IF23" s="598"/>
      <c r="IG23" s="598"/>
      <c r="IH23" s="598"/>
      <c r="II23" s="598"/>
      <c r="IJ23" s="598"/>
      <c r="IK23" s="598"/>
      <c r="IL23" s="598"/>
      <c r="IM23" s="598"/>
      <c r="IN23" s="598"/>
      <c r="IO23" s="598"/>
      <c r="IP23" s="598"/>
      <c r="IQ23" s="598"/>
      <c r="IR23" s="598"/>
      <c r="IS23" s="598"/>
      <c r="IT23" s="598"/>
      <c r="IU23" s="598"/>
      <c r="IV23" s="598"/>
    </row>
    <row r="24" spans="1:256" s="6" customFormat="1" ht="90.75" customHeight="1">
      <c r="A24" s="597"/>
      <c r="B24" s="732"/>
      <c r="C24" s="729"/>
      <c r="D24" s="752"/>
      <c r="E24" s="15" t="s">
        <v>270</v>
      </c>
      <c r="F24" s="15" t="s">
        <v>841</v>
      </c>
      <c r="G24" s="18" t="s">
        <v>853</v>
      </c>
      <c r="H24" s="744"/>
      <c r="I24" s="738"/>
      <c r="J24" s="735"/>
      <c r="K24" s="267" t="s">
        <v>611</v>
      </c>
      <c r="L24" s="15" t="s">
        <v>177</v>
      </c>
      <c r="M24" s="40">
        <v>3.33</v>
      </c>
      <c r="N24" s="14"/>
      <c r="O24" s="14" t="s">
        <v>13</v>
      </c>
      <c r="P24" s="263" t="s">
        <v>866</v>
      </c>
      <c r="Q24" s="278" t="s">
        <v>690</v>
      </c>
      <c r="R24" s="599"/>
      <c r="S24" s="598"/>
      <c r="T24" s="598"/>
      <c r="U24" s="598"/>
      <c r="V24" s="598"/>
      <c r="W24" s="598"/>
      <c r="X24" s="598"/>
      <c r="Y24" s="598"/>
      <c r="Z24" s="598"/>
      <c r="AA24" s="598"/>
      <c r="AB24" s="598"/>
      <c r="AC24" s="598"/>
      <c r="AD24" s="598"/>
      <c r="AE24" s="598"/>
      <c r="AF24" s="598"/>
      <c r="AG24" s="598"/>
      <c r="AH24" s="598"/>
      <c r="AI24" s="598"/>
      <c r="AJ24" s="598"/>
      <c r="AK24" s="598"/>
      <c r="AL24" s="598"/>
      <c r="AM24" s="598"/>
      <c r="AN24" s="598"/>
      <c r="AO24" s="598"/>
      <c r="AP24" s="598"/>
      <c r="AQ24" s="598"/>
      <c r="AR24" s="598"/>
      <c r="AS24" s="598"/>
      <c r="AT24" s="598"/>
      <c r="AU24" s="598"/>
      <c r="AV24" s="598"/>
      <c r="AW24" s="598"/>
      <c r="AX24" s="598"/>
      <c r="AY24" s="598"/>
      <c r="AZ24" s="598"/>
      <c r="BA24" s="598"/>
      <c r="BB24" s="598"/>
      <c r="BC24" s="598"/>
      <c r="BD24" s="598"/>
      <c r="BE24" s="598"/>
      <c r="BF24" s="598"/>
      <c r="BG24" s="598"/>
      <c r="BH24" s="598"/>
      <c r="BI24" s="598"/>
      <c r="BJ24" s="598"/>
      <c r="BK24" s="598"/>
      <c r="BL24" s="598"/>
      <c r="BM24" s="598"/>
      <c r="BN24" s="598"/>
      <c r="BO24" s="598"/>
      <c r="BP24" s="598"/>
      <c r="BQ24" s="598"/>
      <c r="BR24" s="598"/>
      <c r="BS24" s="598"/>
      <c r="BT24" s="598"/>
      <c r="BU24" s="598"/>
      <c r="BV24" s="598"/>
      <c r="BW24" s="598"/>
      <c r="BX24" s="598"/>
      <c r="BY24" s="598"/>
      <c r="BZ24" s="598"/>
      <c r="CA24" s="598"/>
      <c r="CB24" s="598"/>
      <c r="CC24" s="598"/>
      <c r="CD24" s="598"/>
      <c r="CE24" s="598"/>
      <c r="CF24" s="598"/>
      <c r="CG24" s="598"/>
      <c r="CH24" s="598"/>
      <c r="CI24" s="598"/>
      <c r="CJ24" s="598"/>
      <c r="CK24" s="598"/>
      <c r="CL24" s="598"/>
      <c r="CM24" s="598"/>
      <c r="CN24" s="598"/>
      <c r="CO24" s="598"/>
      <c r="CP24" s="598"/>
      <c r="CQ24" s="598"/>
      <c r="CR24" s="598"/>
      <c r="CS24" s="598"/>
      <c r="CT24" s="598"/>
      <c r="CU24" s="598"/>
      <c r="CV24" s="598"/>
      <c r="CW24" s="598"/>
      <c r="CX24" s="598"/>
      <c r="CY24" s="598"/>
      <c r="CZ24" s="598"/>
      <c r="DA24" s="598"/>
      <c r="DB24" s="598"/>
      <c r="DC24" s="598"/>
      <c r="DD24" s="598"/>
      <c r="DE24" s="598"/>
      <c r="DF24" s="598"/>
      <c r="DG24" s="598"/>
      <c r="DH24" s="598"/>
      <c r="DI24" s="598"/>
      <c r="DJ24" s="598"/>
      <c r="DK24" s="598"/>
      <c r="DL24" s="598"/>
      <c r="DM24" s="598"/>
      <c r="DN24" s="598"/>
      <c r="DO24" s="598"/>
      <c r="DP24" s="598"/>
      <c r="DQ24" s="598"/>
      <c r="DR24" s="598"/>
      <c r="DS24" s="598"/>
      <c r="DT24" s="598"/>
      <c r="DU24" s="598"/>
      <c r="DV24" s="598"/>
      <c r="DW24" s="598"/>
      <c r="DX24" s="598"/>
      <c r="DY24" s="598"/>
      <c r="DZ24" s="598"/>
      <c r="EA24" s="598"/>
      <c r="EB24" s="598"/>
      <c r="EC24" s="598"/>
      <c r="ED24" s="598"/>
      <c r="EE24" s="598"/>
      <c r="EF24" s="598"/>
      <c r="EG24" s="598"/>
      <c r="EH24" s="598"/>
      <c r="EI24" s="598"/>
      <c r="EJ24" s="598"/>
      <c r="EK24" s="598"/>
      <c r="EL24" s="598"/>
      <c r="EM24" s="598"/>
      <c r="EN24" s="598"/>
      <c r="EO24" s="598"/>
      <c r="EP24" s="598"/>
      <c r="EQ24" s="598"/>
      <c r="ER24" s="598"/>
      <c r="ES24" s="598"/>
      <c r="ET24" s="598"/>
      <c r="EU24" s="598"/>
      <c r="EV24" s="598"/>
      <c r="EW24" s="598"/>
      <c r="EX24" s="598"/>
      <c r="EY24" s="598"/>
      <c r="EZ24" s="598"/>
      <c r="FA24" s="598"/>
      <c r="FB24" s="598"/>
      <c r="FC24" s="598"/>
      <c r="FD24" s="598"/>
      <c r="FE24" s="598"/>
      <c r="FF24" s="598"/>
      <c r="FG24" s="598"/>
      <c r="FH24" s="598"/>
      <c r="FI24" s="598"/>
      <c r="FJ24" s="598"/>
      <c r="FK24" s="598"/>
      <c r="FL24" s="598"/>
      <c r="FM24" s="598"/>
      <c r="FN24" s="598"/>
      <c r="FO24" s="598"/>
      <c r="FP24" s="598"/>
      <c r="FQ24" s="598"/>
      <c r="FR24" s="598"/>
      <c r="FS24" s="598"/>
      <c r="FT24" s="598"/>
      <c r="FU24" s="598"/>
      <c r="FV24" s="598"/>
      <c r="FW24" s="598"/>
      <c r="FX24" s="598"/>
      <c r="FY24" s="598"/>
      <c r="FZ24" s="598"/>
      <c r="GA24" s="598"/>
      <c r="GB24" s="598"/>
      <c r="GC24" s="598"/>
      <c r="GD24" s="598"/>
      <c r="GE24" s="598"/>
      <c r="GF24" s="598"/>
      <c r="GG24" s="598"/>
      <c r="GH24" s="598"/>
      <c r="GI24" s="598"/>
      <c r="GJ24" s="598"/>
      <c r="GK24" s="598"/>
      <c r="GL24" s="598"/>
      <c r="GM24" s="598"/>
      <c r="GN24" s="598"/>
      <c r="GO24" s="598"/>
      <c r="GP24" s="598"/>
      <c r="GQ24" s="598"/>
      <c r="GR24" s="598"/>
      <c r="GS24" s="598"/>
      <c r="GT24" s="598"/>
      <c r="GU24" s="598"/>
      <c r="GV24" s="598"/>
      <c r="GW24" s="598"/>
      <c r="GX24" s="598"/>
      <c r="GY24" s="598"/>
      <c r="GZ24" s="598"/>
      <c r="HA24" s="598"/>
      <c r="HB24" s="598"/>
      <c r="HC24" s="598"/>
      <c r="HD24" s="598"/>
      <c r="HE24" s="598"/>
      <c r="HF24" s="598"/>
      <c r="HG24" s="598"/>
      <c r="HH24" s="598"/>
      <c r="HI24" s="598"/>
      <c r="HJ24" s="598"/>
      <c r="HK24" s="598"/>
      <c r="HL24" s="598"/>
      <c r="HM24" s="598"/>
      <c r="HN24" s="598"/>
      <c r="HO24" s="598"/>
      <c r="HP24" s="598"/>
      <c r="HQ24" s="598"/>
      <c r="HR24" s="598"/>
      <c r="HS24" s="598"/>
      <c r="HT24" s="598"/>
      <c r="HU24" s="598"/>
      <c r="HV24" s="598"/>
      <c r="HW24" s="598"/>
      <c r="HX24" s="598"/>
      <c r="HY24" s="598"/>
      <c r="HZ24" s="598"/>
      <c r="IA24" s="598"/>
      <c r="IB24" s="598"/>
      <c r="IC24" s="598"/>
      <c r="ID24" s="598"/>
      <c r="IE24" s="598"/>
      <c r="IF24" s="598"/>
      <c r="IG24" s="598"/>
      <c r="IH24" s="598"/>
      <c r="II24" s="598"/>
      <c r="IJ24" s="598"/>
      <c r="IK24" s="598"/>
      <c r="IL24" s="598"/>
      <c r="IM24" s="598"/>
      <c r="IN24" s="598"/>
      <c r="IO24" s="598"/>
      <c r="IP24" s="598"/>
      <c r="IQ24" s="598"/>
      <c r="IR24" s="598"/>
      <c r="IS24" s="598"/>
      <c r="IT24" s="598"/>
      <c r="IU24" s="598"/>
      <c r="IV24" s="598"/>
    </row>
    <row r="25" spans="1:256" s="6" customFormat="1" ht="90.75" customHeight="1">
      <c r="A25" s="597"/>
      <c r="B25" s="732"/>
      <c r="C25" s="729"/>
      <c r="D25" s="752"/>
      <c r="E25" s="15" t="s">
        <v>270</v>
      </c>
      <c r="F25" s="15" t="s">
        <v>841</v>
      </c>
      <c r="G25" s="18" t="s">
        <v>855</v>
      </c>
      <c r="H25" s="744"/>
      <c r="I25" s="738"/>
      <c r="J25" s="735"/>
      <c r="K25" s="267" t="s">
        <v>612</v>
      </c>
      <c r="L25" s="15" t="s">
        <v>177</v>
      </c>
      <c r="M25" s="40">
        <v>3.33</v>
      </c>
      <c r="N25" s="14"/>
      <c r="O25" s="14" t="s">
        <v>13</v>
      </c>
      <c r="P25" s="263" t="s">
        <v>867</v>
      </c>
      <c r="Q25" s="278" t="s">
        <v>690</v>
      </c>
      <c r="R25" s="599"/>
      <c r="S25" s="598"/>
      <c r="T25" s="598"/>
      <c r="U25" s="598"/>
      <c r="V25" s="598"/>
      <c r="W25" s="598"/>
      <c r="X25" s="598"/>
      <c r="Y25" s="598"/>
      <c r="Z25" s="598"/>
      <c r="AA25" s="598"/>
      <c r="AB25" s="598"/>
      <c r="AC25" s="598"/>
      <c r="AD25" s="598"/>
      <c r="AE25" s="598"/>
      <c r="AF25" s="598"/>
      <c r="AG25" s="598"/>
      <c r="AH25" s="598"/>
      <c r="AI25" s="598"/>
      <c r="AJ25" s="598"/>
      <c r="AK25" s="598"/>
      <c r="AL25" s="598"/>
      <c r="AM25" s="598"/>
      <c r="AN25" s="598"/>
      <c r="AO25" s="598"/>
      <c r="AP25" s="598"/>
      <c r="AQ25" s="598"/>
      <c r="AR25" s="598"/>
      <c r="AS25" s="598"/>
      <c r="AT25" s="598"/>
      <c r="AU25" s="598"/>
      <c r="AV25" s="598"/>
      <c r="AW25" s="598"/>
      <c r="AX25" s="598"/>
      <c r="AY25" s="598"/>
      <c r="AZ25" s="598"/>
      <c r="BA25" s="598"/>
      <c r="BB25" s="598"/>
      <c r="BC25" s="598"/>
      <c r="BD25" s="598"/>
      <c r="BE25" s="598"/>
      <c r="BF25" s="598"/>
      <c r="BG25" s="598"/>
      <c r="BH25" s="598"/>
      <c r="BI25" s="598"/>
      <c r="BJ25" s="598"/>
      <c r="BK25" s="598"/>
      <c r="BL25" s="598"/>
      <c r="BM25" s="598"/>
      <c r="BN25" s="598"/>
      <c r="BO25" s="598"/>
      <c r="BP25" s="598"/>
      <c r="BQ25" s="598"/>
      <c r="BR25" s="598"/>
      <c r="BS25" s="598"/>
      <c r="BT25" s="598"/>
      <c r="BU25" s="598"/>
      <c r="BV25" s="598"/>
      <c r="BW25" s="598"/>
      <c r="BX25" s="598"/>
      <c r="BY25" s="598"/>
      <c r="BZ25" s="598"/>
      <c r="CA25" s="598"/>
      <c r="CB25" s="598"/>
      <c r="CC25" s="598"/>
      <c r="CD25" s="598"/>
      <c r="CE25" s="598"/>
      <c r="CF25" s="598"/>
      <c r="CG25" s="598"/>
      <c r="CH25" s="598"/>
      <c r="CI25" s="598"/>
      <c r="CJ25" s="598"/>
      <c r="CK25" s="598"/>
      <c r="CL25" s="598"/>
      <c r="CM25" s="598"/>
      <c r="CN25" s="598"/>
      <c r="CO25" s="598"/>
      <c r="CP25" s="598"/>
      <c r="CQ25" s="598"/>
      <c r="CR25" s="598"/>
      <c r="CS25" s="598"/>
      <c r="CT25" s="598"/>
      <c r="CU25" s="598"/>
      <c r="CV25" s="598"/>
      <c r="CW25" s="598"/>
      <c r="CX25" s="598"/>
      <c r="CY25" s="598"/>
      <c r="CZ25" s="598"/>
      <c r="DA25" s="598"/>
      <c r="DB25" s="598"/>
      <c r="DC25" s="598"/>
      <c r="DD25" s="598"/>
      <c r="DE25" s="598"/>
      <c r="DF25" s="598"/>
      <c r="DG25" s="598"/>
      <c r="DH25" s="598"/>
      <c r="DI25" s="598"/>
      <c r="DJ25" s="598"/>
      <c r="DK25" s="598"/>
      <c r="DL25" s="598"/>
      <c r="DM25" s="598"/>
      <c r="DN25" s="598"/>
      <c r="DO25" s="598"/>
      <c r="DP25" s="598"/>
      <c r="DQ25" s="598"/>
      <c r="DR25" s="598"/>
      <c r="DS25" s="598"/>
      <c r="DT25" s="598"/>
      <c r="DU25" s="598"/>
      <c r="DV25" s="598"/>
      <c r="DW25" s="598"/>
      <c r="DX25" s="598"/>
      <c r="DY25" s="598"/>
      <c r="DZ25" s="598"/>
      <c r="EA25" s="598"/>
      <c r="EB25" s="598"/>
      <c r="EC25" s="598"/>
      <c r="ED25" s="598"/>
      <c r="EE25" s="598"/>
      <c r="EF25" s="598"/>
      <c r="EG25" s="598"/>
      <c r="EH25" s="598"/>
      <c r="EI25" s="598"/>
      <c r="EJ25" s="598"/>
      <c r="EK25" s="598"/>
      <c r="EL25" s="598"/>
      <c r="EM25" s="598"/>
      <c r="EN25" s="598"/>
      <c r="EO25" s="598"/>
      <c r="EP25" s="598"/>
      <c r="EQ25" s="598"/>
      <c r="ER25" s="598"/>
      <c r="ES25" s="598"/>
      <c r="ET25" s="598"/>
      <c r="EU25" s="598"/>
      <c r="EV25" s="598"/>
      <c r="EW25" s="598"/>
      <c r="EX25" s="598"/>
      <c r="EY25" s="598"/>
      <c r="EZ25" s="598"/>
      <c r="FA25" s="598"/>
      <c r="FB25" s="598"/>
      <c r="FC25" s="598"/>
      <c r="FD25" s="598"/>
      <c r="FE25" s="598"/>
      <c r="FF25" s="598"/>
      <c r="FG25" s="598"/>
      <c r="FH25" s="598"/>
      <c r="FI25" s="598"/>
      <c r="FJ25" s="598"/>
      <c r="FK25" s="598"/>
      <c r="FL25" s="598"/>
      <c r="FM25" s="598"/>
      <c r="FN25" s="598"/>
      <c r="FO25" s="598"/>
      <c r="FP25" s="598"/>
      <c r="FQ25" s="598"/>
      <c r="FR25" s="598"/>
      <c r="FS25" s="598"/>
      <c r="FT25" s="598"/>
      <c r="FU25" s="598"/>
      <c r="FV25" s="598"/>
      <c r="FW25" s="598"/>
      <c r="FX25" s="598"/>
      <c r="FY25" s="598"/>
      <c r="FZ25" s="598"/>
      <c r="GA25" s="598"/>
      <c r="GB25" s="598"/>
      <c r="GC25" s="598"/>
      <c r="GD25" s="598"/>
      <c r="GE25" s="598"/>
      <c r="GF25" s="598"/>
      <c r="GG25" s="598"/>
      <c r="GH25" s="598"/>
      <c r="GI25" s="598"/>
      <c r="GJ25" s="598"/>
      <c r="GK25" s="598"/>
      <c r="GL25" s="598"/>
      <c r="GM25" s="598"/>
      <c r="GN25" s="598"/>
      <c r="GO25" s="598"/>
      <c r="GP25" s="598"/>
      <c r="GQ25" s="598"/>
      <c r="GR25" s="598"/>
      <c r="GS25" s="598"/>
      <c r="GT25" s="598"/>
      <c r="GU25" s="598"/>
      <c r="GV25" s="598"/>
      <c r="GW25" s="598"/>
      <c r="GX25" s="598"/>
      <c r="GY25" s="598"/>
      <c r="GZ25" s="598"/>
      <c r="HA25" s="598"/>
      <c r="HB25" s="598"/>
      <c r="HC25" s="598"/>
      <c r="HD25" s="598"/>
      <c r="HE25" s="598"/>
      <c r="HF25" s="598"/>
      <c r="HG25" s="598"/>
      <c r="HH25" s="598"/>
      <c r="HI25" s="598"/>
      <c r="HJ25" s="598"/>
      <c r="HK25" s="598"/>
      <c r="HL25" s="598"/>
      <c r="HM25" s="598"/>
      <c r="HN25" s="598"/>
      <c r="HO25" s="598"/>
      <c r="HP25" s="598"/>
      <c r="HQ25" s="598"/>
      <c r="HR25" s="598"/>
      <c r="HS25" s="598"/>
      <c r="HT25" s="598"/>
      <c r="HU25" s="598"/>
      <c r="HV25" s="598"/>
      <c r="HW25" s="598"/>
      <c r="HX25" s="598"/>
      <c r="HY25" s="598"/>
      <c r="HZ25" s="598"/>
      <c r="IA25" s="598"/>
      <c r="IB25" s="598"/>
      <c r="IC25" s="598"/>
      <c r="ID25" s="598"/>
      <c r="IE25" s="598"/>
      <c r="IF25" s="598"/>
      <c r="IG25" s="598"/>
      <c r="IH25" s="598"/>
      <c r="II25" s="598"/>
      <c r="IJ25" s="598"/>
      <c r="IK25" s="598"/>
      <c r="IL25" s="598"/>
      <c r="IM25" s="598"/>
      <c r="IN25" s="598"/>
      <c r="IO25" s="598"/>
      <c r="IP25" s="598"/>
      <c r="IQ25" s="598"/>
      <c r="IR25" s="598"/>
      <c r="IS25" s="598"/>
      <c r="IT25" s="598"/>
      <c r="IU25" s="598"/>
      <c r="IV25" s="598"/>
    </row>
    <row r="26" spans="1:256" s="6" customFormat="1" ht="90.75" customHeight="1">
      <c r="A26" s="597"/>
      <c r="B26" s="732"/>
      <c r="C26" s="729"/>
      <c r="D26" s="752"/>
      <c r="E26" s="15" t="s">
        <v>270</v>
      </c>
      <c r="F26" s="265" t="s">
        <v>841</v>
      </c>
      <c r="G26" s="18" t="s">
        <v>856</v>
      </c>
      <c r="H26" s="744"/>
      <c r="I26" s="738"/>
      <c r="J26" s="735"/>
      <c r="K26" s="267" t="s">
        <v>881</v>
      </c>
      <c r="L26" s="15" t="s">
        <v>177</v>
      </c>
      <c r="M26" s="40">
        <v>3.3333333333333335</v>
      </c>
      <c r="N26" s="14" t="s">
        <v>55</v>
      </c>
      <c r="O26" s="14" t="s">
        <v>13</v>
      </c>
      <c r="P26" s="263" t="s">
        <v>868</v>
      </c>
      <c r="Q26" s="278" t="s">
        <v>690</v>
      </c>
      <c r="R26" s="599"/>
      <c r="S26" s="598"/>
      <c r="T26" s="598"/>
      <c r="U26" s="598"/>
      <c r="V26" s="598"/>
      <c r="W26" s="598"/>
      <c r="X26" s="598"/>
      <c r="Y26" s="598"/>
      <c r="Z26" s="598"/>
      <c r="AA26" s="598"/>
      <c r="AB26" s="598"/>
      <c r="AC26" s="598"/>
      <c r="AD26" s="598"/>
      <c r="AE26" s="598"/>
      <c r="AF26" s="598"/>
      <c r="AG26" s="598"/>
      <c r="AH26" s="598"/>
      <c r="AI26" s="598"/>
      <c r="AJ26" s="598"/>
      <c r="AK26" s="598"/>
      <c r="AL26" s="598"/>
      <c r="AM26" s="598"/>
      <c r="AN26" s="598"/>
      <c r="AO26" s="598"/>
      <c r="AP26" s="598"/>
      <c r="AQ26" s="598"/>
      <c r="AR26" s="598"/>
      <c r="AS26" s="598"/>
      <c r="AT26" s="598"/>
      <c r="AU26" s="598"/>
      <c r="AV26" s="598"/>
      <c r="AW26" s="598"/>
      <c r="AX26" s="598"/>
      <c r="AY26" s="598"/>
      <c r="AZ26" s="598"/>
      <c r="BA26" s="598"/>
      <c r="BB26" s="598"/>
      <c r="BC26" s="598"/>
      <c r="BD26" s="598"/>
      <c r="BE26" s="598"/>
      <c r="BF26" s="598"/>
      <c r="BG26" s="598"/>
      <c r="BH26" s="598"/>
      <c r="BI26" s="598"/>
      <c r="BJ26" s="598"/>
      <c r="BK26" s="598"/>
      <c r="BL26" s="598"/>
      <c r="BM26" s="598"/>
      <c r="BN26" s="598"/>
      <c r="BO26" s="598"/>
      <c r="BP26" s="598"/>
      <c r="BQ26" s="598"/>
      <c r="BR26" s="598"/>
      <c r="BS26" s="598"/>
      <c r="BT26" s="598"/>
      <c r="BU26" s="598"/>
      <c r="BV26" s="598"/>
      <c r="BW26" s="598"/>
      <c r="BX26" s="598"/>
      <c r="BY26" s="598"/>
      <c r="BZ26" s="598"/>
      <c r="CA26" s="598"/>
      <c r="CB26" s="598"/>
      <c r="CC26" s="598"/>
      <c r="CD26" s="598"/>
      <c r="CE26" s="598"/>
      <c r="CF26" s="598"/>
      <c r="CG26" s="598"/>
      <c r="CH26" s="598"/>
      <c r="CI26" s="598"/>
      <c r="CJ26" s="598"/>
      <c r="CK26" s="598"/>
      <c r="CL26" s="598"/>
      <c r="CM26" s="598"/>
      <c r="CN26" s="598"/>
      <c r="CO26" s="598"/>
      <c r="CP26" s="598"/>
      <c r="CQ26" s="598"/>
      <c r="CR26" s="598"/>
      <c r="CS26" s="598"/>
      <c r="CT26" s="598"/>
      <c r="CU26" s="598"/>
      <c r="CV26" s="598"/>
      <c r="CW26" s="598"/>
      <c r="CX26" s="598"/>
      <c r="CY26" s="598"/>
      <c r="CZ26" s="598"/>
      <c r="DA26" s="598"/>
      <c r="DB26" s="598"/>
      <c r="DC26" s="598"/>
      <c r="DD26" s="598"/>
      <c r="DE26" s="598"/>
      <c r="DF26" s="598"/>
      <c r="DG26" s="598"/>
      <c r="DH26" s="598"/>
      <c r="DI26" s="598"/>
      <c r="DJ26" s="598"/>
      <c r="DK26" s="598"/>
      <c r="DL26" s="598"/>
      <c r="DM26" s="598"/>
      <c r="DN26" s="598"/>
      <c r="DO26" s="598"/>
      <c r="DP26" s="598"/>
      <c r="DQ26" s="598"/>
      <c r="DR26" s="598"/>
      <c r="DS26" s="598"/>
      <c r="DT26" s="598"/>
      <c r="DU26" s="598"/>
      <c r="DV26" s="598"/>
      <c r="DW26" s="598"/>
      <c r="DX26" s="598"/>
      <c r="DY26" s="598"/>
      <c r="DZ26" s="598"/>
      <c r="EA26" s="598"/>
      <c r="EB26" s="598"/>
      <c r="EC26" s="598"/>
      <c r="ED26" s="598"/>
      <c r="EE26" s="598"/>
      <c r="EF26" s="598"/>
      <c r="EG26" s="598"/>
      <c r="EH26" s="598"/>
      <c r="EI26" s="598"/>
      <c r="EJ26" s="598"/>
      <c r="EK26" s="598"/>
      <c r="EL26" s="598"/>
      <c r="EM26" s="598"/>
      <c r="EN26" s="598"/>
      <c r="EO26" s="598"/>
      <c r="EP26" s="598"/>
      <c r="EQ26" s="598"/>
      <c r="ER26" s="598"/>
      <c r="ES26" s="598"/>
      <c r="ET26" s="598"/>
      <c r="EU26" s="598"/>
      <c r="EV26" s="598"/>
      <c r="EW26" s="598"/>
      <c r="EX26" s="598"/>
      <c r="EY26" s="598"/>
      <c r="EZ26" s="598"/>
      <c r="FA26" s="598"/>
      <c r="FB26" s="598"/>
      <c r="FC26" s="598"/>
      <c r="FD26" s="598"/>
      <c r="FE26" s="598"/>
      <c r="FF26" s="598"/>
      <c r="FG26" s="598"/>
      <c r="FH26" s="598"/>
      <c r="FI26" s="598"/>
      <c r="FJ26" s="598"/>
      <c r="FK26" s="598"/>
      <c r="FL26" s="598"/>
      <c r="FM26" s="598"/>
      <c r="FN26" s="598"/>
      <c r="FO26" s="598"/>
      <c r="FP26" s="598"/>
      <c r="FQ26" s="598"/>
      <c r="FR26" s="598"/>
      <c r="FS26" s="598"/>
      <c r="FT26" s="598"/>
      <c r="FU26" s="598"/>
      <c r="FV26" s="598"/>
      <c r="FW26" s="598"/>
      <c r="FX26" s="598"/>
      <c r="FY26" s="598"/>
      <c r="FZ26" s="598"/>
      <c r="GA26" s="598"/>
      <c r="GB26" s="598"/>
      <c r="GC26" s="598"/>
      <c r="GD26" s="598"/>
      <c r="GE26" s="598"/>
      <c r="GF26" s="598"/>
      <c r="GG26" s="598"/>
      <c r="GH26" s="598"/>
      <c r="GI26" s="598"/>
      <c r="GJ26" s="598"/>
      <c r="GK26" s="598"/>
      <c r="GL26" s="598"/>
      <c r="GM26" s="598"/>
      <c r="GN26" s="598"/>
      <c r="GO26" s="598"/>
      <c r="GP26" s="598"/>
      <c r="GQ26" s="598"/>
      <c r="GR26" s="598"/>
      <c r="GS26" s="598"/>
      <c r="GT26" s="598"/>
      <c r="GU26" s="598"/>
      <c r="GV26" s="598"/>
      <c r="GW26" s="598"/>
      <c r="GX26" s="598"/>
      <c r="GY26" s="598"/>
      <c r="GZ26" s="598"/>
      <c r="HA26" s="598"/>
      <c r="HB26" s="598"/>
      <c r="HC26" s="598"/>
      <c r="HD26" s="598"/>
      <c r="HE26" s="598"/>
      <c r="HF26" s="598"/>
      <c r="HG26" s="598"/>
      <c r="HH26" s="598"/>
      <c r="HI26" s="598"/>
      <c r="HJ26" s="598"/>
      <c r="HK26" s="598"/>
      <c r="HL26" s="598"/>
      <c r="HM26" s="598"/>
      <c r="HN26" s="598"/>
      <c r="HO26" s="598"/>
      <c r="HP26" s="598"/>
      <c r="HQ26" s="598"/>
      <c r="HR26" s="598"/>
      <c r="HS26" s="598"/>
      <c r="HT26" s="598"/>
      <c r="HU26" s="598"/>
      <c r="HV26" s="598"/>
      <c r="HW26" s="598"/>
      <c r="HX26" s="598"/>
      <c r="HY26" s="598"/>
      <c r="HZ26" s="598"/>
      <c r="IA26" s="598"/>
      <c r="IB26" s="598"/>
      <c r="IC26" s="598"/>
      <c r="ID26" s="598"/>
      <c r="IE26" s="598"/>
      <c r="IF26" s="598"/>
      <c r="IG26" s="598"/>
      <c r="IH26" s="598"/>
      <c r="II26" s="598"/>
      <c r="IJ26" s="598"/>
      <c r="IK26" s="598"/>
      <c r="IL26" s="598"/>
      <c r="IM26" s="598"/>
      <c r="IN26" s="598"/>
      <c r="IO26" s="598"/>
      <c r="IP26" s="598"/>
      <c r="IQ26" s="598"/>
      <c r="IR26" s="598"/>
      <c r="IS26" s="598"/>
      <c r="IT26" s="598"/>
      <c r="IU26" s="598"/>
      <c r="IV26" s="598"/>
    </row>
    <row r="27" spans="1:256" s="6" customFormat="1" ht="90.75" customHeight="1">
      <c r="A27" s="597"/>
      <c r="B27" s="732"/>
      <c r="C27" s="729"/>
      <c r="D27" s="752"/>
      <c r="E27" s="15" t="s">
        <v>270</v>
      </c>
      <c r="F27" s="15" t="s">
        <v>841</v>
      </c>
      <c r="G27" s="18" t="s">
        <v>857</v>
      </c>
      <c r="H27" s="744"/>
      <c r="I27" s="738"/>
      <c r="J27" s="735"/>
      <c r="K27" s="267" t="s">
        <v>233</v>
      </c>
      <c r="L27" s="14" t="s">
        <v>7</v>
      </c>
      <c r="M27" s="40">
        <f>2/3</f>
        <v>0.6666666666666666</v>
      </c>
      <c r="N27" s="14" t="s">
        <v>55</v>
      </c>
      <c r="O27" s="14" t="s">
        <v>13</v>
      </c>
      <c r="P27" s="263" t="s">
        <v>869</v>
      </c>
      <c r="Q27" s="278" t="s">
        <v>690</v>
      </c>
      <c r="R27" s="599"/>
      <c r="S27" s="598"/>
      <c r="T27" s="598"/>
      <c r="U27" s="598"/>
      <c r="V27" s="598"/>
      <c r="W27" s="598"/>
      <c r="X27" s="598"/>
      <c r="Y27" s="598"/>
      <c r="Z27" s="598"/>
      <c r="AA27" s="598"/>
      <c r="AB27" s="598"/>
      <c r="AC27" s="598"/>
      <c r="AD27" s="598"/>
      <c r="AE27" s="598"/>
      <c r="AF27" s="598"/>
      <c r="AG27" s="598"/>
      <c r="AH27" s="598"/>
      <c r="AI27" s="598"/>
      <c r="AJ27" s="598"/>
      <c r="AK27" s="598"/>
      <c r="AL27" s="598"/>
      <c r="AM27" s="598"/>
      <c r="AN27" s="598"/>
      <c r="AO27" s="598"/>
      <c r="AP27" s="598"/>
      <c r="AQ27" s="598"/>
      <c r="AR27" s="598"/>
      <c r="AS27" s="598"/>
      <c r="AT27" s="598"/>
      <c r="AU27" s="598"/>
      <c r="AV27" s="598"/>
      <c r="AW27" s="598"/>
      <c r="AX27" s="598"/>
      <c r="AY27" s="598"/>
      <c r="AZ27" s="598"/>
      <c r="BA27" s="598"/>
      <c r="BB27" s="598"/>
      <c r="BC27" s="598"/>
      <c r="BD27" s="598"/>
      <c r="BE27" s="598"/>
      <c r="BF27" s="598"/>
      <c r="BG27" s="598"/>
      <c r="BH27" s="598"/>
      <c r="BI27" s="598"/>
      <c r="BJ27" s="598"/>
      <c r="BK27" s="598"/>
      <c r="BL27" s="598"/>
      <c r="BM27" s="598"/>
      <c r="BN27" s="598"/>
      <c r="BO27" s="598"/>
      <c r="BP27" s="598"/>
      <c r="BQ27" s="598"/>
      <c r="BR27" s="598"/>
      <c r="BS27" s="598"/>
      <c r="BT27" s="598"/>
      <c r="BU27" s="598"/>
      <c r="BV27" s="598"/>
      <c r="BW27" s="598"/>
      <c r="BX27" s="598"/>
      <c r="BY27" s="598"/>
      <c r="BZ27" s="598"/>
      <c r="CA27" s="598"/>
      <c r="CB27" s="598"/>
      <c r="CC27" s="598"/>
      <c r="CD27" s="598"/>
      <c r="CE27" s="598"/>
      <c r="CF27" s="598"/>
      <c r="CG27" s="598"/>
      <c r="CH27" s="598"/>
      <c r="CI27" s="598"/>
      <c r="CJ27" s="598"/>
      <c r="CK27" s="598"/>
      <c r="CL27" s="598"/>
      <c r="CM27" s="598"/>
      <c r="CN27" s="598"/>
      <c r="CO27" s="598"/>
      <c r="CP27" s="598"/>
      <c r="CQ27" s="598"/>
      <c r="CR27" s="598"/>
      <c r="CS27" s="598"/>
      <c r="CT27" s="598"/>
      <c r="CU27" s="598"/>
      <c r="CV27" s="598"/>
      <c r="CW27" s="598"/>
      <c r="CX27" s="598"/>
      <c r="CY27" s="598"/>
      <c r="CZ27" s="598"/>
      <c r="DA27" s="598"/>
      <c r="DB27" s="598"/>
      <c r="DC27" s="598"/>
      <c r="DD27" s="598"/>
      <c r="DE27" s="598"/>
      <c r="DF27" s="598"/>
      <c r="DG27" s="598"/>
      <c r="DH27" s="598"/>
      <c r="DI27" s="598"/>
      <c r="DJ27" s="598"/>
      <c r="DK27" s="598"/>
      <c r="DL27" s="598"/>
      <c r="DM27" s="598"/>
      <c r="DN27" s="598"/>
      <c r="DO27" s="598"/>
      <c r="DP27" s="598"/>
      <c r="DQ27" s="598"/>
      <c r="DR27" s="598"/>
      <c r="DS27" s="598"/>
      <c r="DT27" s="598"/>
      <c r="DU27" s="598"/>
      <c r="DV27" s="598"/>
      <c r="DW27" s="598"/>
      <c r="DX27" s="598"/>
      <c r="DY27" s="598"/>
      <c r="DZ27" s="598"/>
      <c r="EA27" s="598"/>
      <c r="EB27" s="598"/>
      <c r="EC27" s="598"/>
      <c r="ED27" s="598"/>
      <c r="EE27" s="598"/>
      <c r="EF27" s="598"/>
      <c r="EG27" s="598"/>
      <c r="EH27" s="598"/>
      <c r="EI27" s="598"/>
      <c r="EJ27" s="598"/>
      <c r="EK27" s="598"/>
      <c r="EL27" s="598"/>
      <c r="EM27" s="598"/>
      <c r="EN27" s="598"/>
      <c r="EO27" s="598"/>
      <c r="EP27" s="598"/>
      <c r="EQ27" s="598"/>
      <c r="ER27" s="598"/>
      <c r="ES27" s="598"/>
      <c r="ET27" s="598"/>
      <c r="EU27" s="598"/>
      <c r="EV27" s="598"/>
      <c r="EW27" s="598"/>
      <c r="EX27" s="598"/>
      <c r="EY27" s="598"/>
      <c r="EZ27" s="598"/>
      <c r="FA27" s="598"/>
      <c r="FB27" s="598"/>
      <c r="FC27" s="598"/>
      <c r="FD27" s="598"/>
      <c r="FE27" s="598"/>
      <c r="FF27" s="598"/>
      <c r="FG27" s="598"/>
      <c r="FH27" s="598"/>
      <c r="FI27" s="598"/>
      <c r="FJ27" s="598"/>
      <c r="FK27" s="598"/>
      <c r="FL27" s="598"/>
      <c r="FM27" s="598"/>
      <c r="FN27" s="598"/>
      <c r="FO27" s="598"/>
      <c r="FP27" s="598"/>
      <c r="FQ27" s="598"/>
      <c r="FR27" s="598"/>
      <c r="FS27" s="598"/>
      <c r="FT27" s="598"/>
      <c r="FU27" s="598"/>
      <c r="FV27" s="598"/>
      <c r="FW27" s="598"/>
      <c r="FX27" s="598"/>
      <c r="FY27" s="598"/>
      <c r="FZ27" s="598"/>
      <c r="GA27" s="598"/>
      <c r="GB27" s="598"/>
      <c r="GC27" s="598"/>
      <c r="GD27" s="598"/>
      <c r="GE27" s="598"/>
      <c r="GF27" s="598"/>
      <c r="GG27" s="598"/>
      <c r="GH27" s="598"/>
      <c r="GI27" s="598"/>
      <c r="GJ27" s="598"/>
      <c r="GK27" s="598"/>
      <c r="GL27" s="598"/>
      <c r="GM27" s="598"/>
      <c r="GN27" s="598"/>
      <c r="GO27" s="598"/>
      <c r="GP27" s="598"/>
      <c r="GQ27" s="598"/>
      <c r="GR27" s="598"/>
      <c r="GS27" s="598"/>
      <c r="GT27" s="598"/>
      <c r="GU27" s="598"/>
      <c r="GV27" s="598"/>
      <c r="GW27" s="598"/>
      <c r="GX27" s="598"/>
      <c r="GY27" s="598"/>
      <c r="GZ27" s="598"/>
      <c r="HA27" s="598"/>
      <c r="HB27" s="598"/>
      <c r="HC27" s="598"/>
      <c r="HD27" s="598"/>
      <c r="HE27" s="598"/>
      <c r="HF27" s="598"/>
      <c r="HG27" s="598"/>
      <c r="HH27" s="598"/>
      <c r="HI27" s="598"/>
      <c r="HJ27" s="598"/>
      <c r="HK27" s="598"/>
      <c r="HL27" s="598"/>
      <c r="HM27" s="598"/>
      <c r="HN27" s="598"/>
      <c r="HO27" s="598"/>
      <c r="HP27" s="598"/>
      <c r="HQ27" s="598"/>
      <c r="HR27" s="598"/>
      <c r="HS27" s="598"/>
      <c r="HT27" s="598"/>
      <c r="HU27" s="598"/>
      <c r="HV27" s="598"/>
      <c r="HW27" s="598"/>
      <c r="HX27" s="598"/>
      <c r="HY27" s="598"/>
      <c r="HZ27" s="598"/>
      <c r="IA27" s="598"/>
      <c r="IB27" s="598"/>
      <c r="IC27" s="598"/>
      <c r="ID27" s="598"/>
      <c r="IE27" s="598"/>
      <c r="IF27" s="598"/>
      <c r="IG27" s="598"/>
      <c r="IH27" s="598"/>
      <c r="II27" s="598"/>
      <c r="IJ27" s="598"/>
      <c r="IK27" s="598"/>
      <c r="IL27" s="598"/>
      <c r="IM27" s="598"/>
      <c r="IN27" s="598"/>
      <c r="IO27" s="598"/>
      <c r="IP27" s="598"/>
      <c r="IQ27" s="598"/>
      <c r="IR27" s="598"/>
      <c r="IS27" s="598"/>
      <c r="IT27" s="598"/>
      <c r="IU27" s="598"/>
      <c r="IV27" s="598"/>
    </row>
    <row r="28" spans="1:256" s="6" customFormat="1" ht="90.75" customHeight="1" thickBot="1">
      <c r="A28" s="597"/>
      <c r="B28" s="733"/>
      <c r="C28" s="730"/>
      <c r="D28" s="753"/>
      <c r="E28" s="137" t="s">
        <v>270</v>
      </c>
      <c r="F28" s="137" t="s">
        <v>841</v>
      </c>
      <c r="G28" s="49" t="s">
        <v>858</v>
      </c>
      <c r="H28" s="745"/>
      <c r="I28" s="739"/>
      <c r="J28" s="736"/>
      <c r="K28" s="268" t="s">
        <v>229</v>
      </c>
      <c r="L28" s="137" t="s">
        <v>169</v>
      </c>
      <c r="M28" s="244" t="s">
        <v>55</v>
      </c>
      <c r="N28" s="48" t="s">
        <v>55</v>
      </c>
      <c r="O28" s="48" t="s">
        <v>55</v>
      </c>
      <c r="P28" s="269" t="s">
        <v>870</v>
      </c>
      <c r="Q28" s="278" t="s">
        <v>690</v>
      </c>
      <c r="R28" s="599"/>
      <c r="S28" s="598"/>
      <c r="T28" s="598"/>
      <c r="U28" s="598"/>
      <c r="V28" s="598"/>
      <c r="W28" s="598"/>
      <c r="X28" s="598"/>
      <c r="Y28" s="598"/>
      <c r="Z28" s="598"/>
      <c r="AA28" s="598"/>
      <c r="AB28" s="598"/>
      <c r="AC28" s="598"/>
      <c r="AD28" s="598"/>
      <c r="AE28" s="598"/>
      <c r="AF28" s="598"/>
      <c r="AG28" s="598"/>
      <c r="AH28" s="598"/>
      <c r="AI28" s="598"/>
      <c r="AJ28" s="598"/>
      <c r="AK28" s="598"/>
      <c r="AL28" s="598"/>
      <c r="AM28" s="598"/>
      <c r="AN28" s="598"/>
      <c r="AO28" s="598"/>
      <c r="AP28" s="598"/>
      <c r="AQ28" s="598"/>
      <c r="AR28" s="598"/>
      <c r="AS28" s="598"/>
      <c r="AT28" s="598"/>
      <c r="AU28" s="598"/>
      <c r="AV28" s="598"/>
      <c r="AW28" s="598"/>
      <c r="AX28" s="598"/>
      <c r="AY28" s="598"/>
      <c r="AZ28" s="598"/>
      <c r="BA28" s="598"/>
      <c r="BB28" s="598"/>
      <c r="BC28" s="598"/>
      <c r="BD28" s="598"/>
      <c r="BE28" s="598"/>
      <c r="BF28" s="598"/>
      <c r="BG28" s="598"/>
      <c r="BH28" s="598"/>
      <c r="BI28" s="598"/>
      <c r="BJ28" s="598"/>
      <c r="BK28" s="598"/>
      <c r="BL28" s="598"/>
      <c r="BM28" s="598"/>
      <c r="BN28" s="598"/>
      <c r="BO28" s="598"/>
      <c r="BP28" s="598"/>
      <c r="BQ28" s="598"/>
      <c r="BR28" s="598"/>
      <c r="BS28" s="598"/>
      <c r="BT28" s="598"/>
      <c r="BU28" s="598"/>
      <c r="BV28" s="598"/>
      <c r="BW28" s="598"/>
      <c r="BX28" s="598"/>
      <c r="BY28" s="598"/>
      <c r="BZ28" s="598"/>
      <c r="CA28" s="598"/>
      <c r="CB28" s="598"/>
      <c r="CC28" s="598"/>
      <c r="CD28" s="598"/>
      <c r="CE28" s="598"/>
      <c r="CF28" s="598"/>
      <c r="CG28" s="598"/>
      <c r="CH28" s="598"/>
      <c r="CI28" s="598"/>
      <c r="CJ28" s="598"/>
      <c r="CK28" s="598"/>
      <c r="CL28" s="598"/>
      <c r="CM28" s="598"/>
      <c r="CN28" s="598"/>
      <c r="CO28" s="598"/>
      <c r="CP28" s="598"/>
      <c r="CQ28" s="598"/>
      <c r="CR28" s="598"/>
      <c r="CS28" s="598"/>
      <c r="CT28" s="598"/>
      <c r="CU28" s="598"/>
      <c r="CV28" s="598"/>
      <c r="CW28" s="598"/>
      <c r="CX28" s="598"/>
      <c r="CY28" s="598"/>
      <c r="CZ28" s="598"/>
      <c r="DA28" s="598"/>
      <c r="DB28" s="598"/>
      <c r="DC28" s="598"/>
      <c r="DD28" s="598"/>
      <c r="DE28" s="598"/>
      <c r="DF28" s="598"/>
      <c r="DG28" s="598"/>
      <c r="DH28" s="598"/>
      <c r="DI28" s="598"/>
      <c r="DJ28" s="598"/>
      <c r="DK28" s="598"/>
      <c r="DL28" s="598"/>
      <c r="DM28" s="598"/>
      <c r="DN28" s="598"/>
      <c r="DO28" s="598"/>
      <c r="DP28" s="598"/>
      <c r="DQ28" s="598"/>
      <c r="DR28" s="598"/>
      <c r="DS28" s="598"/>
      <c r="DT28" s="598"/>
      <c r="DU28" s="598"/>
      <c r="DV28" s="598"/>
      <c r="DW28" s="598"/>
      <c r="DX28" s="598"/>
      <c r="DY28" s="598"/>
      <c r="DZ28" s="598"/>
      <c r="EA28" s="598"/>
      <c r="EB28" s="598"/>
      <c r="EC28" s="598"/>
      <c r="ED28" s="598"/>
      <c r="EE28" s="598"/>
      <c r="EF28" s="598"/>
      <c r="EG28" s="598"/>
      <c r="EH28" s="598"/>
      <c r="EI28" s="598"/>
      <c r="EJ28" s="598"/>
      <c r="EK28" s="598"/>
      <c r="EL28" s="598"/>
      <c r="EM28" s="598"/>
      <c r="EN28" s="598"/>
      <c r="EO28" s="598"/>
      <c r="EP28" s="598"/>
      <c r="EQ28" s="598"/>
      <c r="ER28" s="598"/>
      <c r="ES28" s="598"/>
      <c r="ET28" s="598"/>
      <c r="EU28" s="598"/>
      <c r="EV28" s="598"/>
      <c r="EW28" s="598"/>
      <c r="EX28" s="598"/>
      <c r="EY28" s="598"/>
      <c r="EZ28" s="598"/>
      <c r="FA28" s="598"/>
      <c r="FB28" s="598"/>
      <c r="FC28" s="598"/>
      <c r="FD28" s="598"/>
      <c r="FE28" s="598"/>
      <c r="FF28" s="598"/>
      <c r="FG28" s="598"/>
      <c r="FH28" s="598"/>
      <c r="FI28" s="598"/>
      <c r="FJ28" s="598"/>
      <c r="FK28" s="598"/>
      <c r="FL28" s="598"/>
      <c r="FM28" s="598"/>
      <c r="FN28" s="598"/>
      <c r="FO28" s="598"/>
      <c r="FP28" s="598"/>
      <c r="FQ28" s="598"/>
      <c r="FR28" s="598"/>
      <c r="FS28" s="598"/>
      <c r="FT28" s="598"/>
      <c r="FU28" s="598"/>
      <c r="FV28" s="598"/>
      <c r="FW28" s="598"/>
      <c r="FX28" s="598"/>
      <c r="FY28" s="598"/>
      <c r="FZ28" s="598"/>
      <c r="GA28" s="598"/>
      <c r="GB28" s="598"/>
      <c r="GC28" s="598"/>
      <c r="GD28" s="598"/>
      <c r="GE28" s="598"/>
      <c r="GF28" s="598"/>
      <c r="GG28" s="598"/>
      <c r="GH28" s="598"/>
      <c r="GI28" s="598"/>
      <c r="GJ28" s="598"/>
      <c r="GK28" s="598"/>
      <c r="GL28" s="598"/>
      <c r="GM28" s="598"/>
      <c r="GN28" s="598"/>
      <c r="GO28" s="598"/>
      <c r="GP28" s="598"/>
      <c r="GQ28" s="598"/>
      <c r="GR28" s="598"/>
      <c r="GS28" s="598"/>
      <c r="GT28" s="598"/>
      <c r="GU28" s="598"/>
      <c r="GV28" s="598"/>
      <c r="GW28" s="598"/>
      <c r="GX28" s="598"/>
      <c r="GY28" s="598"/>
      <c r="GZ28" s="598"/>
      <c r="HA28" s="598"/>
      <c r="HB28" s="598"/>
      <c r="HC28" s="598"/>
      <c r="HD28" s="598"/>
      <c r="HE28" s="598"/>
      <c r="HF28" s="598"/>
      <c r="HG28" s="598"/>
      <c r="HH28" s="598"/>
      <c r="HI28" s="598"/>
      <c r="HJ28" s="598"/>
      <c r="HK28" s="598"/>
      <c r="HL28" s="598"/>
      <c r="HM28" s="598"/>
      <c r="HN28" s="598"/>
      <c r="HO28" s="598"/>
      <c r="HP28" s="598"/>
      <c r="HQ28" s="598"/>
      <c r="HR28" s="598"/>
      <c r="HS28" s="598"/>
      <c r="HT28" s="598"/>
      <c r="HU28" s="598"/>
      <c r="HV28" s="598"/>
      <c r="HW28" s="598"/>
      <c r="HX28" s="598"/>
      <c r="HY28" s="598"/>
      <c r="HZ28" s="598"/>
      <c r="IA28" s="598"/>
      <c r="IB28" s="598"/>
      <c r="IC28" s="598"/>
      <c r="ID28" s="598"/>
      <c r="IE28" s="598"/>
      <c r="IF28" s="598"/>
      <c r="IG28" s="598"/>
      <c r="IH28" s="598"/>
      <c r="II28" s="598"/>
      <c r="IJ28" s="598"/>
      <c r="IK28" s="598"/>
      <c r="IL28" s="598"/>
      <c r="IM28" s="598"/>
      <c r="IN28" s="598"/>
      <c r="IO28" s="598"/>
      <c r="IP28" s="598"/>
      <c r="IQ28" s="598"/>
      <c r="IR28" s="598"/>
      <c r="IS28" s="598"/>
      <c r="IT28" s="598"/>
      <c r="IU28" s="598"/>
      <c r="IV28" s="598"/>
    </row>
    <row r="29" spans="1:19" s="12" customFormat="1" ht="42.75" customHeight="1" hidden="1">
      <c r="A29" s="13"/>
      <c r="B29" s="793" t="s">
        <v>149</v>
      </c>
      <c r="C29" s="743" t="s">
        <v>148</v>
      </c>
      <c r="D29" s="743">
        <v>0.1</v>
      </c>
      <c r="E29" s="743" t="s">
        <v>280</v>
      </c>
      <c r="F29" s="740" t="s">
        <v>454</v>
      </c>
      <c r="G29" s="270" t="s">
        <v>455</v>
      </c>
      <c r="H29" s="743" t="s">
        <v>459</v>
      </c>
      <c r="I29" s="737">
        <v>43019</v>
      </c>
      <c r="J29" s="737" t="s">
        <v>560</v>
      </c>
      <c r="K29" s="271" t="s">
        <v>232</v>
      </c>
      <c r="L29" s="122" t="s">
        <v>171</v>
      </c>
      <c r="M29" s="246">
        <f>2/3</f>
        <v>0.6666666666666666</v>
      </c>
      <c r="N29" s="270"/>
      <c r="O29" s="270" t="s">
        <v>13</v>
      </c>
      <c r="P29" s="272" t="s">
        <v>684</v>
      </c>
      <c r="Q29" s="279" t="s">
        <v>512</v>
      </c>
      <c r="R29" s="116">
        <f>148+0.28</f>
        <v>148.28</v>
      </c>
      <c r="S29" s="116"/>
    </row>
    <row r="30" spans="1:19" s="65" customFormat="1" ht="64.5" customHeight="1" hidden="1">
      <c r="A30" s="273"/>
      <c r="B30" s="794"/>
      <c r="C30" s="744"/>
      <c r="D30" s="744"/>
      <c r="E30" s="744"/>
      <c r="F30" s="741"/>
      <c r="G30" s="16" t="s">
        <v>456</v>
      </c>
      <c r="H30" s="744"/>
      <c r="I30" s="738"/>
      <c r="J30" s="738"/>
      <c r="K30" s="274" t="s">
        <v>176</v>
      </c>
      <c r="L30" s="14" t="s">
        <v>177</v>
      </c>
      <c r="M30" s="40">
        <f>10/3</f>
        <v>3.3333333333333335</v>
      </c>
      <c r="N30" s="275">
        <f>0.28+0.7</f>
        <v>0.98</v>
      </c>
      <c r="O30" s="14" t="s">
        <v>13</v>
      </c>
      <c r="P30" s="263" t="s">
        <v>683</v>
      </c>
      <c r="Q30" s="278" t="s">
        <v>513</v>
      </c>
      <c r="R30" s="116">
        <f>160+0.28</f>
        <v>160.28</v>
      </c>
      <c r="S30" s="116"/>
    </row>
    <row r="31" spans="1:19" s="65" customFormat="1" ht="64.5" customHeight="1" hidden="1">
      <c r="A31" s="273"/>
      <c r="B31" s="794"/>
      <c r="C31" s="744"/>
      <c r="D31" s="744"/>
      <c r="E31" s="744"/>
      <c r="F31" s="741"/>
      <c r="G31" s="276" t="s">
        <v>457</v>
      </c>
      <c r="H31" s="744"/>
      <c r="I31" s="738"/>
      <c r="J31" s="738"/>
      <c r="K31" s="274" t="s">
        <v>248</v>
      </c>
      <c r="L31" s="15" t="s">
        <v>171</v>
      </c>
      <c r="M31" s="40">
        <v>0.6666666666666666</v>
      </c>
      <c r="N31" s="40"/>
      <c r="O31" s="14" t="s">
        <v>13</v>
      </c>
      <c r="P31" s="263" t="s">
        <v>460</v>
      </c>
      <c r="Q31" s="394" t="s">
        <v>514</v>
      </c>
      <c r="R31" s="116"/>
      <c r="S31" s="116"/>
    </row>
    <row r="32" spans="1:19" s="65" customFormat="1" ht="84" customHeight="1" hidden="1">
      <c r="A32" s="140"/>
      <c r="B32" s="794"/>
      <c r="C32" s="744"/>
      <c r="D32" s="744"/>
      <c r="E32" s="744"/>
      <c r="F32" s="741"/>
      <c r="G32" s="16" t="s">
        <v>463</v>
      </c>
      <c r="H32" s="744"/>
      <c r="I32" s="738"/>
      <c r="J32" s="738"/>
      <c r="K32" s="767" t="s">
        <v>466</v>
      </c>
      <c r="L32" s="14" t="s">
        <v>464</v>
      </c>
      <c r="M32" s="40">
        <f>1/3</f>
        <v>0.3333333333333333</v>
      </c>
      <c r="N32" s="389">
        <f>0.28+0.03</f>
        <v>0.31000000000000005</v>
      </c>
      <c r="O32" s="40" t="s">
        <v>465</v>
      </c>
      <c r="P32" s="263" t="s">
        <v>462</v>
      </c>
      <c r="Q32" s="497" t="s">
        <v>515</v>
      </c>
      <c r="R32" s="116">
        <f>103+0.28</f>
        <v>103.28</v>
      </c>
      <c r="S32" s="116"/>
    </row>
    <row r="33" spans="1:19" s="65" customFormat="1" ht="98.25" customHeight="1" hidden="1" thickBot="1">
      <c r="A33" s="140"/>
      <c r="B33" s="794"/>
      <c r="C33" s="744"/>
      <c r="D33" s="744"/>
      <c r="E33" s="744"/>
      <c r="F33" s="741"/>
      <c r="G33" s="388" t="s">
        <v>458</v>
      </c>
      <c r="H33" s="744"/>
      <c r="I33" s="738"/>
      <c r="J33" s="738"/>
      <c r="K33" s="768"/>
      <c r="L33" s="122" t="s">
        <v>171</v>
      </c>
      <c r="M33" s="391">
        <v>0.67</v>
      </c>
      <c r="N33" s="392"/>
      <c r="O33" s="391" t="s">
        <v>13</v>
      </c>
      <c r="P33" s="393" t="s">
        <v>461</v>
      </c>
      <c r="Q33" s="497" t="s">
        <v>516</v>
      </c>
      <c r="R33" s="116"/>
      <c r="S33" s="116"/>
    </row>
    <row r="34" spans="1:19" s="65" customFormat="1" ht="54" customHeight="1" hidden="1" thickBot="1">
      <c r="A34" s="140"/>
      <c r="B34" s="795"/>
      <c r="C34" s="745"/>
      <c r="D34" s="745"/>
      <c r="E34" s="745"/>
      <c r="F34" s="742"/>
      <c r="G34" s="388" t="s">
        <v>458</v>
      </c>
      <c r="H34" s="745"/>
      <c r="I34" s="739"/>
      <c r="J34" s="739"/>
      <c r="K34" s="390" t="s">
        <v>373</v>
      </c>
      <c r="L34" s="122" t="s">
        <v>171</v>
      </c>
      <c r="M34" s="391">
        <v>0.67</v>
      </c>
      <c r="N34" s="392"/>
      <c r="O34" s="391" t="s">
        <v>13</v>
      </c>
      <c r="P34" s="393" t="s">
        <v>461</v>
      </c>
      <c r="Q34" s="394" t="s">
        <v>517</v>
      </c>
      <c r="R34" s="116"/>
      <c r="S34" s="116"/>
    </row>
    <row r="35" spans="1:19" s="12" customFormat="1" ht="49.5" customHeight="1" thickBot="1">
      <c r="A35" s="13"/>
      <c r="B35" s="148" t="s">
        <v>129</v>
      </c>
      <c r="C35" s="149" t="s">
        <v>130</v>
      </c>
      <c r="D35" s="150">
        <v>0.1</v>
      </c>
      <c r="E35" s="150" t="s">
        <v>291</v>
      </c>
      <c r="F35" s="151" t="s">
        <v>636</v>
      </c>
      <c r="G35" s="151" t="s">
        <v>637</v>
      </c>
      <c r="H35" s="149" t="s">
        <v>638</v>
      </c>
      <c r="I35" s="171">
        <v>43868</v>
      </c>
      <c r="J35" s="172" t="s">
        <v>676</v>
      </c>
      <c r="K35" s="173" t="s">
        <v>214</v>
      </c>
      <c r="L35" s="149" t="s">
        <v>6</v>
      </c>
      <c r="M35" s="174">
        <f>50/3</f>
        <v>16.666666666666668</v>
      </c>
      <c r="N35" s="169">
        <f>F35+8.7</f>
        <v>10.1</v>
      </c>
      <c r="O35" s="149" t="s">
        <v>13</v>
      </c>
      <c r="P35" s="156" t="s">
        <v>639</v>
      </c>
      <c r="Q35" s="160" t="s">
        <v>593</v>
      </c>
      <c r="R35" s="69">
        <f>500+6.5</f>
        <v>506.5</v>
      </c>
      <c r="S35" s="69"/>
    </row>
    <row r="36" spans="1:19" s="12" customFormat="1" ht="51.75" customHeight="1" thickBot="1">
      <c r="A36" s="13"/>
      <c r="B36" s="175" t="s">
        <v>131</v>
      </c>
      <c r="C36" s="149" t="s">
        <v>132</v>
      </c>
      <c r="D36" s="174">
        <v>1</v>
      </c>
      <c r="E36" s="151" t="s">
        <v>133</v>
      </c>
      <c r="F36" s="149">
        <v>0.19</v>
      </c>
      <c r="G36" s="153" t="s">
        <v>425</v>
      </c>
      <c r="H36" s="149" t="s">
        <v>426</v>
      </c>
      <c r="I36" s="153">
        <v>42779</v>
      </c>
      <c r="J36" s="153">
        <v>44593</v>
      </c>
      <c r="K36" s="176" t="s">
        <v>134</v>
      </c>
      <c r="L36" s="153" t="s">
        <v>135</v>
      </c>
      <c r="M36" s="153" t="s">
        <v>55</v>
      </c>
      <c r="N36" s="170" t="s">
        <v>55</v>
      </c>
      <c r="O36" s="153" t="s">
        <v>55</v>
      </c>
      <c r="P36" s="156" t="s">
        <v>427</v>
      </c>
      <c r="Q36" s="184" t="s">
        <v>197</v>
      </c>
      <c r="R36" s="116">
        <f>0+0.23-0.61</f>
        <v>-0.38</v>
      </c>
      <c r="S36" s="116"/>
    </row>
    <row r="37" spans="1:26" s="64" customFormat="1" ht="66" customHeight="1" hidden="1" thickBot="1">
      <c r="A37" s="63"/>
      <c r="B37" s="208" t="s">
        <v>150</v>
      </c>
      <c r="C37" s="208" t="s">
        <v>152</v>
      </c>
      <c r="D37" s="208">
        <v>0.1</v>
      </c>
      <c r="E37" s="209" t="s">
        <v>151</v>
      </c>
      <c r="F37" s="208">
        <v>0.52</v>
      </c>
      <c r="G37" s="206"/>
      <c r="H37" s="208" t="s">
        <v>91</v>
      </c>
      <c r="I37" s="206" t="s">
        <v>92</v>
      </c>
      <c r="J37" s="210" t="s">
        <v>173</v>
      </c>
      <c r="K37" s="211" t="s">
        <v>174</v>
      </c>
      <c r="L37" s="207"/>
      <c r="M37" s="212"/>
      <c r="N37" s="213"/>
      <c r="O37" s="211"/>
      <c r="P37" s="211"/>
      <c r="Q37" s="187"/>
      <c r="R37" s="117"/>
      <c r="S37" s="117"/>
      <c r="T37" s="117"/>
      <c r="U37" s="117"/>
      <c r="V37" s="117"/>
      <c r="W37" s="117"/>
      <c r="X37" s="117"/>
      <c r="Y37" s="117"/>
      <c r="Z37" s="117"/>
    </row>
    <row r="38" spans="1:19" s="612" customFormat="1" ht="54" customHeight="1" hidden="1" thickBot="1">
      <c r="A38" s="600"/>
      <c r="B38" s="601" t="s">
        <v>442</v>
      </c>
      <c r="C38" s="602" t="s">
        <v>217</v>
      </c>
      <c r="D38" s="602">
        <v>0.1</v>
      </c>
      <c r="E38" s="602" t="s">
        <v>144</v>
      </c>
      <c r="F38" s="603" t="s">
        <v>619</v>
      </c>
      <c r="G38" s="604" t="s">
        <v>519</v>
      </c>
      <c r="H38" s="605" t="s">
        <v>620</v>
      </c>
      <c r="I38" s="606">
        <v>43719</v>
      </c>
      <c r="J38" s="604" t="s">
        <v>672</v>
      </c>
      <c r="K38" s="607" t="s">
        <v>145</v>
      </c>
      <c r="L38" s="602" t="s">
        <v>5</v>
      </c>
      <c r="M38" s="608">
        <f>1/3</f>
        <v>0.3333333333333333</v>
      </c>
      <c r="N38" s="602">
        <v>0.33</v>
      </c>
      <c r="O38" s="602" t="s">
        <v>13</v>
      </c>
      <c r="P38" s="609" t="s">
        <v>606</v>
      </c>
      <c r="Q38" s="610" t="s">
        <v>673</v>
      </c>
      <c r="R38" s="611">
        <f>54+0.11</f>
        <v>54.11</v>
      </c>
      <c r="S38" s="611">
        <f>56+0.22</f>
        <v>56.22</v>
      </c>
    </row>
    <row r="39" spans="1:19" s="573" customFormat="1" ht="42.75" customHeight="1" hidden="1">
      <c r="A39" s="565"/>
      <c r="B39" s="754" t="s">
        <v>506</v>
      </c>
      <c r="C39" s="725" t="s">
        <v>148</v>
      </c>
      <c r="D39" s="725">
        <v>0.1</v>
      </c>
      <c r="E39" s="725" t="s">
        <v>280</v>
      </c>
      <c r="F39" s="783" t="s">
        <v>579</v>
      </c>
      <c r="G39" s="566" t="s">
        <v>586</v>
      </c>
      <c r="H39" s="725" t="s">
        <v>580</v>
      </c>
      <c r="I39" s="777">
        <v>43662</v>
      </c>
      <c r="J39" s="748" t="s">
        <v>674</v>
      </c>
      <c r="K39" s="567" t="s">
        <v>232</v>
      </c>
      <c r="L39" s="568" t="s">
        <v>171</v>
      </c>
      <c r="M39" s="569">
        <f>2/3</f>
        <v>0.6666666666666666</v>
      </c>
      <c r="N39" s="566"/>
      <c r="O39" s="566" t="s">
        <v>13</v>
      </c>
      <c r="P39" s="570" t="s">
        <v>581</v>
      </c>
      <c r="Q39" s="571" t="s">
        <v>593</v>
      </c>
      <c r="R39" s="572">
        <f>148+0.28</f>
        <v>148.28</v>
      </c>
      <c r="S39" s="572"/>
    </row>
    <row r="40" spans="1:19" s="573" customFormat="1" ht="42.75" customHeight="1" hidden="1">
      <c r="A40" s="565"/>
      <c r="B40" s="755"/>
      <c r="C40" s="726"/>
      <c r="D40" s="726"/>
      <c r="E40" s="726"/>
      <c r="F40" s="784"/>
      <c r="G40" s="566" t="s">
        <v>600</v>
      </c>
      <c r="H40" s="726"/>
      <c r="I40" s="778"/>
      <c r="J40" s="749"/>
      <c r="K40" s="567" t="s">
        <v>601</v>
      </c>
      <c r="L40" s="568" t="s">
        <v>171</v>
      </c>
      <c r="M40" s="569">
        <f>2/3</f>
        <v>0.6666666666666666</v>
      </c>
      <c r="N40" s="566"/>
      <c r="O40" s="566" t="s">
        <v>13</v>
      </c>
      <c r="P40" s="570" t="s">
        <v>602</v>
      </c>
      <c r="Q40" s="571" t="s">
        <v>603</v>
      </c>
      <c r="R40" s="572"/>
      <c r="S40" s="572"/>
    </row>
    <row r="41" spans="1:19" s="582" customFormat="1" ht="64.5" customHeight="1" hidden="1">
      <c r="A41" s="574"/>
      <c r="B41" s="755"/>
      <c r="C41" s="726"/>
      <c r="D41" s="726"/>
      <c r="E41" s="726"/>
      <c r="F41" s="784"/>
      <c r="G41" s="575" t="s">
        <v>587</v>
      </c>
      <c r="H41" s="726"/>
      <c r="I41" s="778"/>
      <c r="J41" s="749"/>
      <c r="K41" s="576" t="s">
        <v>176</v>
      </c>
      <c r="L41" s="577" t="s">
        <v>177</v>
      </c>
      <c r="M41" s="578">
        <f>10/3</f>
        <v>3.3333333333333335</v>
      </c>
      <c r="N41" s="579">
        <f>0.28+0.7</f>
        <v>0.98</v>
      </c>
      <c r="O41" s="577" t="s">
        <v>13</v>
      </c>
      <c r="P41" s="580" t="s">
        <v>582</v>
      </c>
      <c r="Q41" s="581" t="s">
        <v>594</v>
      </c>
      <c r="R41" s="572">
        <f>160+0.28</f>
        <v>160.28</v>
      </c>
      <c r="S41" s="572"/>
    </row>
    <row r="42" spans="1:19" s="582" customFormat="1" ht="64.5" customHeight="1" hidden="1">
      <c r="A42" s="574"/>
      <c r="B42" s="755"/>
      <c r="C42" s="726"/>
      <c r="D42" s="726"/>
      <c r="E42" s="726"/>
      <c r="F42" s="784"/>
      <c r="G42" s="583" t="s">
        <v>457</v>
      </c>
      <c r="H42" s="726"/>
      <c r="I42" s="778"/>
      <c r="J42" s="749"/>
      <c r="K42" s="576" t="s">
        <v>248</v>
      </c>
      <c r="L42" s="584" t="s">
        <v>171</v>
      </c>
      <c r="M42" s="578">
        <v>0.6666666666666666</v>
      </c>
      <c r="N42" s="578"/>
      <c r="O42" s="577" t="s">
        <v>13</v>
      </c>
      <c r="P42" s="580" t="s">
        <v>583</v>
      </c>
      <c r="Q42" s="585" t="s">
        <v>595</v>
      </c>
      <c r="R42" s="572"/>
      <c r="S42" s="572"/>
    </row>
    <row r="43" spans="1:19" s="582" customFormat="1" ht="84" customHeight="1" hidden="1">
      <c r="A43" s="586"/>
      <c r="B43" s="755"/>
      <c r="C43" s="726"/>
      <c r="D43" s="726"/>
      <c r="E43" s="726"/>
      <c r="F43" s="784"/>
      <c r="G43" s="575" t="s">
        <v>463</v>
      </c>
      <c r="H43" s="726"/>
      <c r="I43" s="778"/>
      <c r="J43" s="749"/>
      <c r="K43" s="769" t="s">
        <v>466</v>
      </c>
      <c r="L43" s="577" t="s">
        <v>464</v>
      </c>
      <c r="M43" s="578">
        <f>1/3</f>
        <v>0.3333333333333333</v>
      </c>
      <c r="N43" s="579">
        <f>0.28+0.03</f>
        <v>0.31000000000000005</v>
      </c>
      <c r="O43" s="578" t="s">
        <v>507</v>
      </c>
      <c r="P43" s="580" t="s">
        <v>584</v>
      </c>
      <c r="Q43" s="581" t="s">
        <v>596</v>
      </c>
      <c r="R43" s="572">
        <f>103+0.28</f>
        <v>103.28</v>
      </c>
      <c r="S43" s="572"/>
    </row>
    <row r="44" spans="1:19" s="582" customFormat="1" ht="73.5" customHeight="1" hidden="1">
      <c r="A44" s="586"/>
      <c r="B44" s="755"/>
      <c r="C44" s="726"/>
      <c r="D44" s="726"/>
      <c r="E44" s="726"/>
      <c r="F44" s="784"/>
      <c r="G44" s="575" t="s">
        <v>588</v>
      </c>
      <c r="H44" s="726"/>
      <c r="I44" s="778"/>
      <c r="J44" s="749"/>
      <c r="K44" s="770"/>
      <c r="L44" s="568" t="s">
        <v>171</v>
      </c>
      <c r="M44" s="569">
        <v>0.67</v>
      </c>
      <c r="N44" s="587"/>
      <c r="O44" s="569" t="s">
        <v>13</v>
      </c>
      <c r="P44" s="570" t="s">
        <v>585</v>
      </c>
      <c r="Q44" s="581" t="s">
        <v>597</v>
      </c>
      <c r="R44" s="572"/>
      <c r="S44" s="572"/>
    </row>
    <row r="45" spans="1:19" s="582" customFormat="1" ht="93" customHeight="1" hidden="1">
      <c r="A45" s="586"/>
      <c r="B45" s="755"/>
      <c r="C45" s="726"/>
      <c r="D45" s="726"/>
      <c r="E45" s="726"/>
      <c r="F45" s="784"/>
      <c r="G45" s="584" t="s">
        <v>589</v>
      </c>
      <c r="H45" s="726"/>
      <c r="I45" s="778"/>
      <c r="J45" s="749"/>
      <c r="K45" s="588" t="s">
        <v>234</v>
      </c>
      <c r="L45" s="577" t="s">
        <v>236</v>
      </c>
      <c r="M45" s="578">
        <f>1/3</f>
        <v>0.3333333333333333</v>
      </c>
      <c r="N45" s="579"/>
      <c r="O45" s="577" t="s">
        <v>237</v>
      </c>
      <c r="P45" s="589" t="s">
        <v>591</v>
      </c>
      <c r="Q45" s="581" t="s">
        <v>598</v>
      </c>
      <c r="R45" s="572"/>
      <c r="S45" s="572"/>
    </row>
    <row r="46" spans="1:19" s="596" customFormat="1" ht="93.75" customHeight="1" hidden="1" thickBot="1">
      <c r="A46" s="720"/>
      <c r="B46" s="756"/>
      <c r="C46" s="727"/>
      <c r="D46" s="727"/>
      <c r="E46" s="727"/>
      <c r="F46" s="785"/>
      <c r="G46" s="568" t="s">
        <v>590</v>
      </c>
      <c r="H46" s="727"/>
      <c r="I46" s="779"/>
      <c r="J46" s="750"/>
      <c r="K46" s="590" t="s">
        <v>235</v>
      </c>
      <c r="L46" s="591" t="s">
        <v>238</v>
      </c>
      <c r="M46" s="592">
        <f>0.5/3</f>
        <v>0.16666666666666666</v>
      </c>
      <c r="N46" s="593"/>
      <c r="O46" s="591" t="s">
        <v>13</v>
      </c>
      <c r="P46" s="594" t="s">
        <v>592</v>
      </c>
      <c r="Q46" s="571" t="s">
        <v>599</v>
      </c>
      <c r="R46" s="595"/>
      <c r="S46" s="595"/>
    </row>
    <row r="47" spans="1:256" s="596" customFormat="1" ht="93.75" customHeight="1">
      <c r="A47" s="720"/>
      <c r="B47" s="793" t="s">
        <v>668</v>
      </c>
      <c r="C47" s="743" t="s">
        <v>148</v>
      </c>
      <c r="D47" s="743">
        <v>0.1</v>
      </c>
      <c r="E47" s="743" t="s">
        <v>280</v>
      </c>
      <c r="F47" s="740" t="s">
        <v>825</v>
      </c>
      <c r="G47" s="270" t="s">
        <v>886</v>
      </c>
      <c r="H47" s="743" t="s">
        <v>826</v>
      </c>
      <c r="I47" s="808">
        <v>44435</v>
      </c>
      <c r="J47" s="714" t="s">
        <v>827</v>
      </c>
      <c r="K47" s="271" t="s">
        <v>232</v>
      </c>
      <c r="L47" s="122" t="s">
        <v>171</v>
      </c>
      <c r="M47" s="246">
        <f>2/3</f>
        <v>0.6666666666666666</v>
      </c>
      <c r="N47" s="270"/>
      <c r="O47" s="270" t="s">
        <v>13</v>
      </c>
      <c r="P47" s="272" t="s">
        <v>834</v>
      </c>
      <c r="Q47" s="278" t="s">
        <v>690</v>
      </c>
      <c r="R47" s="116">
        <f>148+0.28</f>
        <v>148.28</v>
      </c>
      <c r="S47" s="116"/>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row>
    <row r="48" spans="1:256" s="596" customFormat="1" ht="93.75" customHeight="1">
      <c r="A48" s="720"/>
      <c r="B48" s="794"/>
      <c r="C48" s="744"/>
      <c r="D48" s="744"/>
      <c r="E48" s="744"/>
      <c r="F48" s="741"/>
      <c r="G48" s="270" t="s">
        <v>828</v>
      </c>
      <c r="H48" s="744"/>
      <c r="I48" s="809"/>
      <c r="J48" s="715"/>
      <c r="K48" s="271" t="s">
        <v>601</v>
      </c>
      <c r="L48" s="122" t="s">
        <v>171</v>
      </c>
      <c r="M48" s="246">
        <f>2/3</f>
        <v>0.6666666666666666</v>
      </c>
      <c r="N48" s="270"/>
      <c r="O48" s="270" t="s">
        <v>13</v>
      </c>
      <c r="P48" s="272" t="s">
        <v>835</v>
      </c>
      <c r="Q48" s="278" t="s">
        <v>690</v>
      </c>
      <c r="R48" s="116"/>
      <c r="S48" s="116"/>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row>
    <row r="49" spans="1:256" s="596" customFormat="1" ht="93.75" customHeight="1">
      <c r="A49" s="720"/>
      <c r="B49" s="794"/>
      <c r="C49" s="744"/>
      <c r="D49" s="744"/>
      <c r="E49" s="744"/>
      <c r="F49" s="741"/>
      <c r="G49" s="16" t="s">
        <v>829</v>
      </c>
      <c r="H49" s="744"/>
      <c r="I49" s="809"/>
      <c r="J49" s="715"/>
      <c r="K49" s="274" t="s">
        <v>176</v>
      </c>
      <c r="L49" s="14" t="s">
        <v>177</v>
      </c>
      <c r="M49" s="40">
        <f>10/3</f>
        <v>3.3333333333333335</v>
      </c>
      <c r="N49" s="389">
        <f>0.28+0.7</f>
        <v>0.98</v>
      </c>
      <c r="O49" s="14" t="s">
        <v>13</v>
      </c>
      <c r="P49" s="263" t="s">
        <v>836</v>
      </c>
      <c r="Q49" s="278" t="s">
        <v>690</v>
      </c>
      <c r="R49" s="116">
        <f>160+0.28</f>
        <v>160.28</v>
      </c>
      <c r="S49" s="116"/>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65"/>
      <c r="GS49" s="65"/>
      <c r="GT49" s="65"/>
      <c r="GU49" s="65"/>
      <c r="GV49" s="65"/>
      <c r="GW49" s="65"/>
      <c r="GX49" s="65"/>
      <c r="GY49" s="65"/>
      <c r="GZ49" s="65"/>
      <c r="HA49" s="65"/>
      <c r="HB49" s="65"/>
      <c r="HC49" s="65"/>
      <c r="HD49" s="65"/>
      <c r="HE49" s="65"/>
      <c r="HF49" s="65"/>
      <c r="HG49" s="65"/>
      <c r="HH49" s="65"/>
      <c r="HI49" s="65"/>
      <c r="HJ49" s="65"/>
      <c r="HK49" s="65"/>
      <c r="HL49" s="65"/>
      <c r="HM49" s="65"/>
      <c r="HN49" s="65"/>
      <c r="HO49" s="65"/>
      <c r="HP49" s="65"/>
      <c r="HQ49" s="65"/>
      <c r="HR49" s="65"/>
      <c r="HS49" s="65"/>
      <c r="HT49" s="65"/>
      <c r="HU49" s="65"/>
      <c r="HV49" s="65"/>
      <c r="HW49" s="65"/>
      <c r="HX49" s="65"/>
      <c r="HY49" s="65"/>
      <c r="HZ49" s="65"/>
      <c r="IA49" s="65"/>
      <c r="IB49" s="65"/>
      <c r="IC49" s="65"/>
      <c r="ID49" s="65"/>
      <c r="IE49" s="65"/>
      <c r="IF49" s="65"/>
      <c r="IG49" s="65"/>
      <c r="IH49" s="65"/>
      <c r="II49" s="65"/>
      <c r="IJ49" s="65"/>
      <c r="IK49" s="65"/>
      <c r="IL49" s="65"/>
      <c r="IM49" s="65"/>
      <c r="IN49" s="65"/>
      <c r="IO49" s="65"/>
      <c r="IP49" s="65"/>
      <c r="IQ49" s="65"/>
      <c r="IR49" s="65"/>
      <c r="IS49" s="65"/>
      <c r="IT49" s="65"/>
      <c r="IU49" s="65"/>
      <c r="IV49" s="65"/>
    </row>
    <row r="50" spans="1:256" s="596" customFormat="1" ht="93.75" customHeight="1">
      <c r="A50" s="720"/>
      <c r="B50" s="794"/>
      <c r="C50" s="744"/>
      <c r="D50" s="744"/>
      <c r="E50" s="744"/>
      <c r="F50" s="741"/>
      <c r="G50" s="276" t="s">
        <v>830</v>
      </c>
      <c r="H50" s="744"/>
      <c r="I50" s="809"/>
      <c r="J50" s="715"/>
      <c r="K50" s="274" t="s">
        <v>248</v>
      </c>
      <c r="L50" s="15" t="s">
        <v>171</v>
      </c>
      <c r="M50" s="40">
        <v>0.6666666666666666</v>
      </c>
      <c r="N50" s="40"/>
      <c r="O50" s="14" t="s">
        <v>13</v>
      </c>
      <c r="P50" s="263" t="s">
        <v>837</v>
      </c>
      <c r="Q50" s="278" t="s">
        <v>690</v>
      </c>
      <c r="R50" s="116"/>
      <c r="S50" s="116"/>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c r="GH50" s="65"/>
      <c r="GI50" s="65"/>
      <c r="GJ50" s="65"/>
      <c r="GK50" s="65"/>
      <c r="GL50" s="65"/>
      <c r="GM50" s="65"/>
      <c r="GN50" s="65"/>
      <c r="GO50" s="65"/>
      <c r="GP50" s="65"/>
      <c r="GQ50" s="65"/>
      <c r="GR50" s="65"/>
      <c r="GS50" s="65"/>
      <c r="GT50" s="65"/>
      <c r="GU50" s="65"/>
      <c r="GV50" s="65"/>
      <c r="GW50" s="65"/>
      <c r="GX50" s="65"/>
      <c r="GY50" s="65"/>
      <c r="GZ50" s="65"/>
      <c r="HA50" s="65"/>
      <c r="HB50" s="65"/>
      <c r="HC50" s="65"/>
      <c r="HD50" s="65"/>
      <c r="HE50" s="65"/>
      <c r="HF50" s="65"/>
      <c r="HG50" s="65"/>
      <c r="HH50" s="65"/>
      <c r="HI50" s="65"/>
      <c r="HJ50" s="65"/>
      <c r="HK50" s="65"/>
      <c r="HL50" s="65"/>
      <c r="HM50" s="65"/>
      <c r="HN50" s="65"/>
      <c r="HO50" s="65"/>
      <c r="HP50" s="65"/>
      <c r="HQ50" s="65"/>
      <c r="HR50" s="65"/>
      <c r="HS50" s="65"/>
      <c r="HT50" s="65"/>
      <c r="HU50" s="65"/>
      <c r="HV50" s="65"/>
      <c r="HW50" s="65"/>
      <c r="HX50" s="65"/>
      <c r="HY50" s="65"/>
      <c r="HZ50" s="65"/>
      <c r="IA50" s="65"/>
      <c r="IB50" s="65"/>
      <c r="IC50" s="65"/>
      <c r="ID50" s="65"/>
      <c r="IE50" s="65"/>
      <c r="IF50" s="65"/>
      <c r="IG50" s="65"/>
      <c r="IH50" s="65"/>
      <c r="II50" s="65"/>
      <c r="IJ50" s="65"/>
      <c r="IK50" s="65"/>
      <c r="IL50" s="65"/>
      <c r="IM50" s="65"/>
      <c r="IN50" s="65"/>
      <c r="IO50" s="65"/>
      <c r="IP50" s="65"/>
      <c r="IQ50" s="65"/>
      <c r="IR50" s="65"/>
      <c r="IS50" s="65"/>
      <c r="IT50" s="65"/>
      <c r="IU50" s="65"/>
      <c r="IV50" s="65"/>
    </row>
    <row r="51" spans="1:256" s="132" customFormat="1" ht="93.75" customHeight="1">
      <c r="A51" s="720"/>
      <c r="B51" s="794"/>
      <c r="C51" s="744"/>
      <c r="D51" s="744"/>
      <c r="E51" s="744"/>
      <c r="F51" s="741"/>
      <c r="G51" s="16" t="s">
        <v>882</v>
      </c>
      <c r="H51" s="744"/>
      <c r="I51" s="809"/>
      <c r="J51" s="715"/>
      <c r="K51" s="767" t="s">
        <v>466</v>
      </c>
      <c r="L51" s="14" t="s">
        <v>464</v>
      </c>
      <c r="M51" s="40">
        <f>1/3</f>
        <v>0.3333333333333333</v>
      </c>
      <c r="N51" s="389">
        <f>0.28+0.03</f>
        <v>0.31000000000000005</v>
      </c>
      <c r="O51" s="40" t="s">
        <v>507</v>
      </c>
      <c r="P51" s="263" t="s">
        <v>883</v>
      </c>
      <c r="Q51" s="278" t="s">
        <v>690</v>
      </c>
      <c r="R51" s="116">
        <f>103+0.28</f>
        <v>103.28</v>
      </c>
      <c r="S51" s="116"/>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c r="GC51" s="65"/>
      <c r="GD51" s="65"/>
      <c r="GE51" s="65"/>
      <c r="GF51" s="65"/>
      <c r="GG51" s="65"/>
      <c r="GH51" s="65"/>
      <c r="GI51" s="65"/>
      <c r="GJ51" s="65"/>
      <c r="GK51" s="65"/>
      <c r="GL51" s="65"/>
      <c r="GM51" s="65"/>
      <c r="GN51" s="65"/>
      <c r="GO51" s="65"/>
      <c r="GP51" s="65"/>
      <c r="GQ51" s="65"/>
      <c r="GR51" s="65"/>
      <c r="GS51" s="65"/>
      <c r="GT51" s="65"/>
      <c r="GU51" s="65"/>
      <c r="GV51" s="65"/>
      <c r="GW51" s="65"/>
      <c r="GX51" s="65"/>
      <c r="GY51" s="65"/>
      <c r="GZ51" s="65"/>
      <c r="HA51" s="65"/>
      <c r="HB51" s="65"/>
      <c r="HC51" s="65"/>
      <c r="HD51" s="65"/>
      <c r="HE51" s="65"/>
      <c r="HF51" s="65"/>
      <c r="HG51" s="65"/>
      <c r="HH51" s="65"/>
      <c r="HI51" s="65"/>
      <c r="HJ51" s="65"/>
      <c r="HK51" s="65"/>
      <c r="HL51" s="65"/>
      <c r="HM51" s="65"/>
      <c r="HN51" s="65"/>
      <c r="HO51" s="65"/>
      <c r="HP51" s="65"/>
      <c r="HQ51" s="65"/>
      <c r="HR51" s="65"/>
      <c r="HS51" s="65"/>
      <c r="HT51" s="65"/>
      <c r="HU51" s="65"/>
      <c r="HV51" s="65"/>
      <c r="HW51" s="65"/>
      <c r="HX51" s="65"/>
      <c r="HY51" s="65"/>
      <c r="HZ51" s="65"/>
      <c r="IA51" s="65"/>
      <c r="IB51" s="65"/>
      <c r="IC51" s="65"/>
      <c r="ID51" s="65"/>
      <c r="IE51" s="65"/>
      <c r="IF51" s="65"/>
      <c r="IG51" s="65"/>
      <c r="IH51" s="65"/>
      <c r="II51" s="65"/>
      <c r="IJ51" s="65"/>
      <c r="IK51" s="65"/>
      <c r="IL51" s="65"/>
      <c r="IM51" s="65"/>
      <c r="IN51" s="65"/>
      <c r="IO51" s="65"/>
      <c r="IP51" s="65"/>
      <c r="IQ51" s="65"/>
      <c r="IR51" s="65"/>
      <c r="IS51" s="65"/>
      <c r="IT51" s="65"/>
      <c r="IU51" s="65"/>
      <c r="IV51" s="65"/>
    </row>
    <row r="52" spans="1:256" s="596" customFormat="1" ht="93.75" customHeight="1">
      <c r="A52" s="720"/>
      <c r="B52" s="794"/>
      <c r="C52" s="744"/>
      <c r="D52" s="744"/>
      <c r="E52" s="744"/>
      <c r="F52" s="741"/>
      <c r="G52" s="16" t="s">
        <v>831</v>
      </c>
      <c r="H52" s="744"/>
      <c r="I52" s="809"/>
      <c r="J52" s="715"/>
      <c r="K52" s="768"/>
      <c r="L52" s="122" t="s">
        <v>171</v>
      </c>
      <c r="M52" s="246">
        <v>0.67</v>
      </c>
      <c r="N52" s="551"/>
      <c r="O52" s="246" t="s">
        <v>13</v>
      </c>
      <c r="P52" s="272" t="s">
        <v>838</v>
      </c>
      <c r="Q52" s="278" t="s">
        <v>690</v>
      </c>
      <c r="R52" s="116"/>
      <c r="S52" s="116"/>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65"/>
      <c r="HW52" s="65"/>
      <c r="HX52" s="65"/>
      <c r="HY52" s="65"/>
      <c r="HZ52" s="65"/>
      <c r="IA52" s="65"/>
      <c r="IB52" s="65"/>
      <c r="IC52" s="65"/>
      <c r="ID52" s="65"/>
      <c r="IE52" s="65"/>
      <c r="IF52" s="65"/>
      <c r="IG52" s="65"/>
      <c r="IH52" s="65"/>
      <c r="II52" s="65"/>
      <c r="IJ52" s="65"/>
      <c r="IK52" s="65"/>
      <c r="IL52" s="65"/>
      <c r="IM52" s="65"/>
      <c r="IN52" s="65"/>
      <c r="IO52" s="65"/>
      <c r="IP52" s="65"/>
      <c r="IQ52" s="65"/>
      <c r="IR52" s="65"/>
      <c r="IS52" s="65"/>
      <c r="IT52" s="65"/>
      <c r="IU52" s="65"/>
      <c r="IV52" s="65"/>
    </row>
    <row r="53" spans="1:256" s="596" customFormat="1" ht="93.75" customHeight="1">
      <c r="A53" s="720"/>
      <c r="B53" s="794"/>
      <c r="C53" s="744"/>
      <c r="D53" s="744"/>
      <c r="E53" s="744"/>
      <c r="F53" s="741"/>
      <c r="G53" s="15" t="s">
        <v>832</v>
      </c>
      <c r="H53" s="744"/>
      <c r="I53" s="809"/>
      <c r="J53" s="715"/>
      <c r="K53" s="554" t="s">
        <v>234</v>
      </c>
      <c r="L53" s="14" t="s">
        <v>236</v>
      </c>
      <c r="M53" s="40">
        <f>1/3</f>
        <v>0.3333333333333333</v>
      </c>
      <c r="N53" s="389"/>
      <c r="O53" s="14" t="s">
        <v>237</v>
      </c>
      <c r="P53" s="264" t="s">
        <v>839</v>
      </c>
      <c r="Q53" s="278" t="s">
        <v>690</v>
      </c>
      <c r="R53" s="116"/>
      <c r="S53" s="116"/>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c r="HU53" s="65"/>
      <c r="HV53" s="65"/>
      <c r="HW53" s="65"/>
      <c r="HX53" s="65"/>
      <c r="HY53" s="65"/>
      <c r="HZ53" s="65"/>
      <c r="IA53" s="65"/>
      <c r="IB53" s="65"/>
      <c r="IC53" s="65"/>
      <c r="ID53" s="65"/>
      <c r="IE53" s="65"/>
      <c r="IF53" s="65"/>
      <c r="IG53" s="65"/>
      <c r="IH53" s="65"/>
      <c r="II53" s="65"/>
      <c r="IJ53" s="65"/>
      <c r="IK53" s="65"/>
      <c r="IL53" s="65"/>
      <c r="IM53" s="65"/>
      <c r="IN53" s="65"/>
      <c r="IO53" s="65"/>
      <c r="IP53" s="65"/>
      <c r="IQ53" s="65"/>
      <c r="IR53" s="65"/>
      <c r="IS53" s="65"/>
      <c r="IT53" s="65"/>
      <c r="IU53" s="65"/>
      <c r="IV53" s="65"/>
    </row>
    <row r="54" spans="1:256" s="596" customFormat="1" ht="93.75" customHeight="1" thickBot="1">
      <c r="A54" s="720"/>
      <c r="B54" s="795"/>
      <c r="C54" s="745"/>
      <c r="D54" s="745"/>
      <c r="E54" s="745"/>
      <c r="F54" s="742"/>
      <c r="G54" s="122" t="s">
        <v>833</v>
      </c>
      <c r="H54" s="745"/>
      <c r="I54" s="810"/>
      <c r="J54" s="716"/>
      <c r="K54" s="550" t="s">
        <v>235</v>
      </c>
      <c r="L54" s="549" t="s">
        <v>238</v>
      </c>
      <c r="M54" s="495">
        <f>0.5/3</f>
        <v>0.16666666666666666</v>
      </c>
      <c r="N54" s="552"/>
      <c r="O54" s="549" t="s">
        <v>884</v>
      </c>
      <c r="P54" s="553" t="s">
        <v>840</v>
      </c>
      <c r="Q54" s="496" t="s">
        <v>691</v>
      </c>
      <c r="R54" s="139"/>
      <c r="S54" s="139"/>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c r="BZ54" s="132"/>
      <c r="CA54" s="132"/>
      <c r="CB54" s="132"/>
      <c r="CC54" s="132"/>
      <c r="CD54" s="132"/>
      <c r="CE54" s="132"/>
      <c r="CF54" s="132"/>
      <c r="CG54" s="132"/>
      <c r="CH54" s="132"/>
      <c r="CI54" s="132"/>
      <c r="CJ54" s="132"/>
      <c r="CK54" s="132"/>
      <c r="CL54" s="132"/>
      <c r="CM54" s="132"/>
      <c r="CN54" s="132"/>
      <c r="CO54" s="132"/>
      <c r="CP54" s="132"/>
      <c r="CQ54" s="132"/>
      <c r="CR54" s="132"/>
      <c r="CS54" s="132"/>
      <c r="CT54" s="132"/>
      <c r="CU54" s="132"/>
      <c r="CV54" s="132"/>
      <c r="CW54" s="132"/>
      <c r="CX54" s="132"/>
      <c r="CY54" s="132"/>
      <c r="CZ54" s="132"/>
      <c r="DA54" s="132"/>
      <c r="DB54" s="132"/>
      <c r="DC54" s="132"/>
      <c r="DD54" s="132"/>
      <c r="DE54" s="132"/>
      <c r="DF54" s="132"/>
      <c r="DG54" s="132"/>
      <c r="DH54" s="132"/>
      <c r="DI54" s="132"/>
      <c r="DJ54" s="132"/>
      <c r="DK54" s="132"/>
      <c r="DL54" s="132"/>
      <c r="DM54" s="132"/>
      <c r="DN54" s="132"/>
      <c r="DO54" s="132"/>
      <c r="DP54" s="132"/>
      <c r="DQ54" s="132"/>
      <c r="DR54" s="132"/>
      <c r="DS54" s="132"/>
      <c r="DT54" s="132"/>
      <c r="DU54" s="132"/>
      <c r="DV54" s="132"/>
      <c r="DW54" s="132"/>
      <c r="DX54" s="132"/>
      <c r="DY54" s="132"/>
      <c r="DZ54" s="132"/>
      <c r="EA54" s="132"/>
      <c r="EB54" s="132"/>
      <c r="EC54" s="132"/>
      <c r="ED54" s="132"/>
      <c r="EE54" s="132"/>
      <c r="EF54" s="132"/>
      <c r="EG54" s="132"/>
      <c r="EH54" s="132"/>
      <c r="EI54" s="132"/>
      <c r="EJ54" s="132"/>
      <c r="EK54" s="132"/>
      <c r="EL54" s="132"/>
      <c r="EM54" s="132"/>
      <c r="EN54" s="132"/>
      <c r="EO54" s="132"/>
      <c r="EP54" s="132"/>
      <c r="EQ54" s="132"/>
      <c r="ER54" s="132"/>
      <c r="ES54" s="132"/>
      <c r="ET54" s="132"/>
      <c r="EU54" s="132"/>
      <c r="EV54" s="132"/>
      <c r="EW54" s="132"/>
      <c r="EX54" s="132"/>
      <c r="EY54" s="132"/>
      <c r="EZ54" s="132"/>
      <c r="FA54" s="132"/>
      <c r="FB54" s="132"/>
      <c r="FC54" s="132"/>
      <c r="FD54" s="132"/>
      <c r="FE54" s="132"/>
      <c r="FF54" s="132"/>
      <c r="FG54" s="132"/>
      <c r="FH54" s="132"/>
      <c r="FI54" s="132"/>
      <c r="FJ54" s="132"/>
      <c r="FK54" s="132"/>
      <c r="FL54" s="132"/>
      <c r="FM54" s="132"/>
      <c r="FN54" s="132"/>
      <c r="FO54" s="132"/>
      <c r="FP54" s="132"/>
      <c r="FQ54" s="132"/>
      <c r="FR54" s="132"/>
      <c r="FS54" s="132"/>
      <c r="FT54" s="132"/>
      <c r="FU54" s="132"/>
      <c r="FV54" s="132"/>
      <c r="FW54" s="132"/>
      <c r="FX54" s="132"/>
      <c r="FY54" s="132"/>
      <c r="FZ54" s="132"/>
      <c r="GA54" s="132"/>
      <c r="GB54" s="132"/>
      <c r="GC54" s="132"/>
      <c r="GD54" s="132"/>
      <c r="GE54" s="132"/>
      <c r="GF54" s="132"/>
      <c r="GG54" s="132"/>
      <c r="GH54" s="132"/>
      <c r="GI54" s="132"/>
      <c r="GJ54" s="132"/>
      <c r="GK54" s="132"/>
      <c r="GL54" s="132"/>
      <c r="GM54" s="132"/>
      <c r="GN54" s="132"/>
      <c r="GO54" s="132"/>
      <c r="GP54" s="132"/>
      <c r="GQ54" s="132"/>
      <c r="GR54" s="132"/>
      <c r="GS54" s="132"/>
      <c r="GT54" s="132"/>
      <c r="GU54" s="132"/>
      <c r="GV54" s="132"/>
      <c r="GW54" s="132"/>
      <c r="GX54" s="132"/>
      <c r="GY54" s="132"/>
      <c r="GZ54" s="132"/>
      <c r="HA54" s="132"/>
      <c r="HB54" s="132"/>
      <c r="HC54" s="132"/>
      <c r="HD54" s="132"/>
      <c r="HE54" s="132"/>
      <c r="HF54" s="132"/>
      <c r="HG54" s="132"/>
      <c r="HH54" s="132"/>
      <c r="HI54" s="132"/>
      <c r="HJ54" s="132"/>
      <c r="HK54" s="132"/>
      <c r="HL54" s="132"/>
      <c r="HM54" s="132"/>
      <c r="HN54" s="132"/>
      <c r="HO54" s="132"/>
      <c r="HP54" s="132"/>
      <c r="HQ54" s="132"/>
      <c r="HR54" s="132"/>
      <c r="HS54" s="132"/>
      <c r="HT54" s="132"/>
      <c r="HU54" s="132"/>
      <c r="HV54" s="132"/>
      <c r="HW54" s="132"/>
      <c r="HX54" s="132"/>
      <c r="HY54" s="132"/>
      <c r="HZ54" s="132"/>
      <c r="IA54" s="132"/>
      <c r="IB54" s="132"/>
      <c r="IC54" s="132"/>
      <c r="ID54" s="132"/>
      <c r="IE54" s="132"/>
      <c r="IF54" s="132"/>
      <c r="IG54" s="132"/>
      <c r="IH54" s="132"/>
      <c r="II54" s="132"/>
      <c r="IJ54" s="132"/>
      <c r="IK54" s="132"/>
      <c r="IL54" s="132"/>
      <c r="IM54" s="132"/>
      <c r="IN54" s="132"/>
      <c r="IO54" s="132"/>
      <c r="IP54" s="132"/>
      <c r="IQ54" s="132"/>
      <c r="IR54" s="132"/>
      <c r="IS54" s="132"/>
      <c r="IT54" s="132"/>
      <c r="IU54" s="132"/>
      <c r="IV54" s="132"/>
    </row>
    <row r="55" spans="1:19" s="132" customFormat="1" ht="45.75" customHeight="1" thickBot="1">
      <c r="A55" s="720"/>
      <c r="B55" s="142" t="s">
        <v>186</v>
      </c>
      <c r="C55" s="15" t="s">
        <v>194</v>
      </c>
      <c r="D55" s="714">
        <v>0.1</v>
      </c>
      <c r="E55" s="133" t="s">
        <v>330</v>
      </c>
      <c r="F55" s="15" t="s">
        <v>744</v>
      </c>
      <c r="G55" s="15" t="s">
        <v>745</v>
      </c>
      <c r="H55" s="135" t="s">
        <v>746</v>
      </c>
      <c r="I55" s="714" t="s">
        <v>747</v>
      </c>
      <c r="J55" s="714" t="s">
        <v>728</v>
      </c>
      <c r="K55" s="771" t="s">
        <v>221</v>
      </c>
      <c r="L55" s="743" t="s">
        <v>5</v>
      </c>
      <c r="M55" s="774">
        <v>0.3333333333333333</v>
      </c>
      <c r="N55" s="552"/>
      <c r="O55" s="743" t="s">
        <v>13</v>
      </c>
      <c r="P55" s="629" t="s">
        <v>748</v>
      </c>
      <c r="Q55" s="685" t="s">
        <v>749</v>
      </c>
      <c r="R55" s="139"/>
      <c r="S55" s="139"/>
    </row>
    <row r="56" spans="1:19" s="132" customFormat="1" ht="45.75" customHeight="1" thickBot="1">
      <c r="A56" s="720"/>
      <c r="B56" s="142" t="s">
        <v>190</v>
      </c>
      <c r="C56" s="15" t="s">
        <v>194</v>
      </c>
      <c r="D56" s="715"/>
      <c r="E56" s="133" t="s">
        <v>330</v>
      </c>
      <c r="F56" s="15" t="s">
        <v>744</v>
      </c>
      <c r="G56" s="15" t="s">
        <v>288</v>
      </c>
      <c r="H56" s="134" t="s">
        <v>750</v>
      </c>
      <c r="I56" s="715"/>
      <c r="J56" s="715"/>
      <c r="K56" s="772"/>
      <c r="L56" s="744"/>
      <c r="M56" s="775"/>
      <c r="N56" s="552"/>
      <c r="O56" s="744"/>
      <c r="P56" s="629" t="s">
        <v>751</v>
      </c>
      <c r="Q56" s="686"/>
      <c r="R56" s="139"/>
      <c r="S56" s="139"/>
    </row>
    <row r="57" spans="1:19" s="132" customFormat="1" ht="45.75" customHeight="1" thickBot="1">
      <c r="A57" s="720"/>
      <c r="B57" s="142" t="s">
        <v>189</v>
      </c>
      <c r="C57" s="15" t="s">
        <v>194</v>
      </c>
      <c r="D57" s="715"/>
      <c r="E57" s="133" t="s">
        <v>330</v>
      </c>
      <c r="F57" s="15" t="s">
        <v>744</v>
      </c>
      <c r="G57" s="15" t="s">
        <v>288</v>
      </c>
      <c r="H57" s="133" t="s">
        <v>752</v>
      </c>
      <c r="I57" s="715"/>
      <c r="J57" s="715"/>
      <c r="K57" s="772"/>
      <c r="L57" s="744"/>
      <c r="M57" s="775"/>
      <c r="N57" s="36" t="s">
        <v>55</v>
      </c>
      <c r="O57" s="744"/>
      <c r="P57" s="629" t="s">
        <v>751</v>
      </c>
      <c r="Q57" s="686"/>
      <c r="R57" s="139">
        <f>0+0.2-0.5</f>
        <v>-0.3</v>
      </c>
      <c r="S57" s="139">
        <f>6-0.2+0.4</f>
        <v>6.2</v>
      </c>
    </row>
    <row r="58" spans="1:19" s="132" customFormat="1" ht="46.5" customHeight="1" thickBot="1">
      <c r="A58" s="720"/>
      <c r="B58" s="143" t="s">
        <v>188</v>
      </c>
      <c r="C58" s="137" t="s">
        <v>194</v>
      </c>
      <c r="D58" s="716"/>
      <c r="E58" s="312" t="s">
        <v>330</v>
      </c>
      <c r="F58" s="15" t="s">
        <v>744</v>
      </c>
      <c r="G58" s="137" t="s">
        <v>745</v>
      </c>
      <c r="H58" s="302" t="s">
        <v>753</v>
      </c>
      <c r="I58" s="716"/>
      <c r="J58" s="716"/>
      <c r="K58" s="773"/>
      <c r="L58" s="745"/>
      <c r="M58" s="776"/>
      <c r="N58" s="313"/>
      <c r="O58" s="745"/>
      <c r="P58" s="629" t="s">
        <v>748</v>
      </c>
      <c r="Q58" s="687"/>
      <c r="R58" s="139">
        <f>0+0.2-0.6</f>
        <v>-0.39999999999999997</v>
      </c>
      <c r="S58" s="139">
        <f>6-0.2+0.5</f>
        <v>6.3</v>
      </c>
    </row>
    <row r="59" spans="1:19" s="131" customFormat="1" ht="43.5" customHeight="1" thickBot="1">
      <c r="A59" s="720"/>
      <c r="B59" s="144" t="s">
        <v>186</v>
      </c>
      <c r="C59" s="122" t="s">
        <v>194</v>
      </c>
      <c r="D59" s="719" t="s">
        <v>239</v>
      </c>
      <c r="E59" s="134" t="s">
        <v>330</v>
      </c>
      <c r="F59" s="15" t="s">
        <v>744</v>
      </c>
      <c r="G59" s="122" t="s">
        <v>505</v>
      </c>
      <c r="H59" s="135" t="s">
        <v>746</v>
      </c>
      <c r="I59" s="714" t="s">
        <v>747</v>
      </c>
      <c r="J59" s="714" t="s">
        <v>728</v>
      </c>
      <c r="K59" s="771" t="s">
        <v>221</v>
      </c>
      <c r="L59" s="743" t="s">
        <v>7</v>
      </c>
      <c r="M59" s="774">
        <v>0.67</v>
      </c>
      <c r="N59" s="36"/>
      <c r="O59" s="743" t="s">
        <v>13</v>
      </c>
      <c r="P59" s="629" t="s">
        <v>754</v>
      </c>
      <c r="Q59" s="685" t="s">
        <v>749</v>
      </c>
      <c r="R59" s="139">
        <f>0+0.2-0.6</f>
        <v>-0.39999999999999997</v>
      </c>
      <c r="S59" s="139"/>
    </row>
    <row r="60" spans="1:19" s="132" customFormat="1" ht="43.5" customHeight="1" thickBot="1">
      <c r="A60" s="720"/>
      <c r="B60" s="142" t="s">
        <v>190</v>
      </c>
      <c r="C60" s="15" t="s">
        <v>194</v>
      </c>
      <c r="D60" s="714"/>
      <c r="E60" s="133" t="s">
        <v>330</v>
      </c>
      <c r="F60" s="15" t="s">
        <v>744</v>
      </c>
      <c r="G60" s="15" t="s">
        <v>505</v>
      </c>
      <c r="H60" s="134" t="s">
        <v>750</v>
      </c>
      <c r="I60" s="715"/>
      <c r="J60" s="715"/>
      <c r="K60" s="772"/>
      <c r="L60" s="744"/>
      <c r="M60" s="775"/>
      <c r="N60" s="36" t="s">
        <v>55</v>
      </c>
      <c r="O60" s="744"/>
      <c r="P60" s="629" t="s">
        <v>754</v>
      </c>
      <c r="Q60" s="686"/>
      <c r="R60" s="139">
        <f>0+0.2-0.5</f>
        <v>-0.3</v>
      </c>
      <c r="S60" s="139">
        <f>6-0.2+0.4</f>
        <v>6.2</v>
      </c>
    </row>
    <row r="61" spans="1:19" s="132" customFormat="1" ht="43.5" customHeight="1" thickBot="1">
      <c r="A61" s="720"/>
      <c r="B61" s="142" t="s">
        <v>189</v>
      </c>
      <c r="C61" s="15" t="s">
        <v>194</v>
      </c>
      <c r="D61" s="699"/>
      <c r="E61" s="133" t="s">
        <v>330</v>
      </c>
      <c r="F61" s="15" t="s">
        <v>744</v>
      </c>
      <c r="G61" s="15" t="s">
        <v>544</v>
      </c>
      <c r="H61" s="133" t="s">
        <v>752</v>
      </c>
      <c r="I61" s="715"/>
      <c r="J61" s="715"/>
      <c r="K61" s="772"/>
      <c r="L61" s="744"/>
      <c r="M61" s="775"/>
      <c r="N61" s="248"/>
      <c r="O61" s="744"/>
      <c r="P61" s="629" t="s">
        <v>755</v>
      </c>
      <c r="Q61" s="686"/>
      <c r="R61" s="139">
        <f>0+0.2-0.6</f>
        <v>-0.39999999999999997</v>
      </c>
      <c r="S61" s="139">
        <f>6-0.2+0.5</f>
        <v>6.3</v>
      </c>
    </row>
    <row r="62" spans="1:19" s="132" customFormat="1" ht="43.5" customHeight="1" thickBot="1">
      <c r="A62" s="720"/>
      <c r="B62" s="142" t="s">
        <v>188</v>
      </c>
      <c r="C62" s="15" t="s">
        <v>194</v>
      </c>
      <c r="D62" s="699"/>
      <c r="E62" s="133" t="s">
        <v>330</v>
      </c>
      <c r="F62" s="15" t="s">
        <v>744</v>
      </c>
      <c r="G62" s="15" t="s">
        <v>505</v>
      </c>
      <c r="H62" s="301" t="s">
        <v>753</v>
      </c>
      <c r="I62" s="715"/>
      <c r="J62" s="715"/>
      <c r="K62" s="772"/>
      <c r="L62" s="744"/>
      <c r="M62" s="775"/>
      <c r="N62" s="248"/>
      <c r="O62" s="744"/>
      <c r="P62" s="629" t="s">
        <v>754</v>
      </c>
      <c r="Q62" s="686"/>
      <c r="R62" s="139">
        <f>0+0.2-0.7</f>
        <v>-0.49999999999999994</v>
      </c>
      <c r="S62" s="139">
        <f>6-0.2+0.6</f>
        <v>6.3999999999999995</v>
      </c>
    </row>
    <row r="63" spans="1:19" s="132" customFormat="1" ht="43.5" customHeight="1" thickBot="1">
      <c r="A63" s="720"/>
      <c r="B63" s="143" t="s">
        <v>187</v>
      </c>
      <c r="C63" s="137" t="s">
        <v>194</v>
      </c>
      <c r="D63" s="716"/>
      <c r="E63" s="312" t="s">
        <v>330</v>
      </c>
      <c r="F63" s="137" t="s">
        <v>756</v>
      </c>
      <c r="G63" s="137" t="s">
        <v>505</v>
      </c>
      <c r="H63" s="312" t="s">
        <v>757</v>
      </c>
      <c r="I63" s="716"/>
      <c r="J63" s="716"/>
      <c r="K63" s="773"/>
      <c r="L63" s="745"/>
      <c r="M63" s="776"/>
      <c r="N63" s="313"/>
      <c r="O63" s="745"/>
      <c r="P63" s="629" t="s">
        <v>754</v>
      </c>
      <c r="Q63" s="687"/>
      <c r="R63" s="139">
        <f>0+0.2-0.6</f>
        <v>-0.39999999999999997</v>
      </c>
      <c r="S63" s="139">
        <f>6-0.2+0.5</f>
        <v>6.3</v>
      </c>
    </row>
    <row r="64" spans="1:19" s="131" customFormat="1" ht="49.5" customHeight="1">
      <c r="A64" s="720"/>
      <c r="B64" s="141" t="s">
        <v>186</v>
      </c>
      <c r="C64" s="136" t="s">
        <v>194</v>
      </c>
      <c r="D64" s="698">
        <v>0.1</v>
      </c>
      <c r="E64" s="135" t="s">
        <v>330</v>
      </c>
      <c r="F64" s="136" t="s">
        <v>474</v>
      </c>
      <c r="G64" s="136" t="s">
        <v>545</v>
      </c>
      <c r="H64" s="135" t="s">
        <v>746</v>
      </c>
      <c r="I64" s="714" t="s">
        <v>747</v>
      </c>
      <c r="J64" s="714" t="s">
        <v>728</v>
      </c>
      <c r="K64" s="790" t="s">
        <v>224</v>
      </c>
      <c r="L64" s="711" t="s">
        <v>135</v>
      </c>
      <c r="M64" s="701" t="s">
        <v>55</v>
      </c>
      <c r="N64" s="242" t="s">
        <v>55</v>
      </c>
      <c r="O64" s="711" t="s">
        <v>55</v>
      </c>
      <c r="P64" s="310" t="s">
        <v>546</v>
      </c>
      <c r="Q64" s="761" t="s">
        <v>692</v>
      </c>
      <c r="R64" s="139">
        <f>0+0.2-0.6</f>
        <v>-0.39999999999999997</v>
      </c>
      <c r="S64" s="447">
        <f>0-0.3+0.32</f>
        <v>0.020000000000000018</v>
      </c>
    </row>
    <row r="65" spans="1:19" s="132" customFormat="1" ht="49.5" customHeight="1">
      <c r="A65" s="720"/>
      <c r="B65" s="142" t="s">
        <v>190</v>
      </c>
      <c r="C65" s="15" t="s">
        <v>194</v>
      </c>
      <c r="D65" s="699"/>
      <c r="E65" s="133" t="s">
        <v>330</v>
      </c>
      <c r="F65" s="15" t="s">
        <v>474</v>
      </c>
      <c r="G65" s="15" t="s">
        <v>416</v>
      </c>
      <c r="H65" s="134" t="s">
        <v>750</v>
      </c>
      <c r="I65" s="715"/>
      <c r="J65" s="715"/>
      <c r="K65" s="791"/>
      <c r="L65" s="712"/>
      <c r="M65" s="702"/>
      <c r="N65" s="248"/>
      <c r="O65" s="712"/>
      <c r="P65" s="311" t="s">
        <v>475</v>
      </c>
      <c r="Q65" s="761"/>
      <c r="R65" s="139">
        <f>0+0.2-0.5</f>
        <v>-0.3</v>
      </c>
      <c r="S65" s="448">
        <f>0-0.4+0.32</f>
        <v>-0.08000000000000002</v>
      </c>
    </row>
    <row r="66" spans="1:19" s="132" customFormat="1" ht="49.5" customHeight="1">
      <c r="A66" s="720"/>
      <c r="B66" s="142" t="s">
        <v>189</v>
      </c>
      <c r="C66" s="15" t="s">
        <v>194</v>
      </c>
      <c r="D66" s="699"/>
      <c r="E66" s="133" t="s">
        <v>330</v>
      </c>
      <c r="F66" s="15" t="s">
        <v>474</v>
      </c>
      <c r="G66" s="15" t="s">
        <v>758</v>
      </c>
      <c r="H66" s="133" t="s">
        <v>752</v>
      </c>
      <c r="I66" s="715"/>
      <c r="J66" s="715"/>
      <c r="K66" s="791"/>
      <c r="L66" s="712"/>
      <c r="M66" s="702"/>
      <c r="N66" s="248"/>
      <c r="O66" s="712"/>
      <c r="P66" s="311" t="s">
        <v>759</v>
      </c>
      <c r="Q66" s="761"/>
      <c r="R66" s="139">
        <f>0+0.2-0.6</f>
        <v>-0.39999999999999997</v>
      </c>
      <c r="S66" s="139">
        <f>6-0.2+0.5</f>
        <v>6.3</v>
      </c>
    </row>
    <row r="67" spans="1:19" s="132" customFormat="1" ht="49.5" customHeight="1">
      <c r="A67" s="720"/>
      <c r="B67" s="142" t="s">
        <v>188</v>
      </c>
      <c r="C67" s="15" t="s">
        <v>194</v>
      </c>
      <c r="D67" s="699"/>
      <c r="E67" s="133" t="s">
        <v>330</v>
      </c>
      <c r="F67" s="15" t="s">
        <v>474</v>
      </c>
      <c r="G67" s="15" t="s">
        <v>545</v>
      </c>
      <c r="H67" s="301" t="s">
        <v>753</v>
      </c>
      <c r="I67" s="715"/>
      <c r="J67" s="715"/>
      <c r="K67" s="791"/>
      <c r="L67" s="712"/>
      <c r="M67" s="702"/>
      <c r="N67" s="248"/>
      <c r="O67" s="712"/>
      <c r="P67" s="311" t="s">
        <v>546</v>
      </c>
      <c r="Q67" s="761"/>
      <c r="R67" s="139">
        <f>0+0.2-0.7</f>
        <v>-0.49999999999999994</v>
      </c>
      <c r="S67" s="139">
        <f>0+0.33-0.3</f>
        <v>0.030000000000000027</v>
      </c>
    </row>
    <row r="68" spans="1:19" s="132" customFormat="1" ht="49.5" customHeight="1" thickBot="1">
      <c r="A68" s="720"/>
      <c r="B68" s="143" t="s">
        <v>187</v>
      </c>
      <c r="C68" s="137" t="s">
        <v>194</v>
      </c>
      <c r="D68" s="704"/>
      <c r="E68" s="312" t="s">
        <v>330</v>
      </c>
      <c r="F68" s="137" t="s">
        <v>756</v>
      </c>
      <c r="G68" s="137" t="s">
        <v>760</v>
      </c>
      <c r="H68" s="312" t="s">
        <v>757</v>
      </c>
      <c r="I68" s="716"/>
      <c r="J68" s="716"/>
      <c r="K68" s="792"/>
      <c r="L68" s="766"/>
      <c r="M68" s="703"/>
      <c r="N68" s="313"/>
      <c r="O68" s="766"/>
      <c r="P68" s="314" t="s">
        <v>761</v>
      </c>
      <c r="Q68" s="761"/>
      <c r="R68" s="139">
        <f>0+0.2-0.6</f>
        <v>-0.39999999999999997</v>
      </c>
      <c r="S68" s="139">
        <f>0-0.2+0.32</f>
        <v>0.12</v>
      </c>
    </row>
    <row r="69" spans="1:63" s="305" customFormat="1" ht="49.5" customHeight="1">
      <c r="A69" s="720"/>
      <c r="B69" s="141" t="s">
        <v>186</v>
      </c>
      <c r="C69" s="136" t="s">
        <v>194</v>
      </c>
      <c r="D69" s="714">
        <v>0.1</v>
      </c>
      <c r="E69" s="135" t="s">
        <v>330</v>
      </c>
      <c r="F69" s="136" t="s">
        <v>474</v>
      </c>
      <c r="G69" s="136" t="s">
        <v>476</v>
      </c>
      <c r="H69" s="135" t="s">
        <v>746</v>
      </c>
      <c r="I69" s="714" t="s">
        <v>747</v>
      </c>
      <c r="J69" s="714" t="s">
        <v>728</v>
      </c>
      <c r="K69" s="781" t="s">
        <v>163</v>
      </c>
      <c r="L69" s="698" t="s">
        <v>162</v>
      </c>
      <c r="M69" s="701" t="s">
        <v>55</v>
      </c>
      <c r="N69" s="242" t="s">
        <v>55</v>
      </c>
      <c r="O69" s="711" t="s">
        <v>55</v>
      </c>
      <c r="P69" s="310" t="s">
        <v>477</v>
      </c>
      <c r="Q69" s="761"/>
      <c r="R69" s="303">
        <f>2+0.2-0.6</f>
        <v>1.6</v>
      </c>
      <c r="S69" s="448">
        <f>8+0.3-0.32</f>
        <v>7.98</v>
      </c>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304"/>
      <c r="AR69" s="304"/>
      <c r="AS69" s="304"/>
      <c r="AT69" s="304"/>
      <c r="AU69" s="304"/>
      <c r="AV69" s="304"/>
      <c r="AW69" s="304"/>
      <c r="AX69" s="304"/>
      <c r="AY69" s="304"/>
      <c r="AZ69" s="304"/>
      <c r="BA69" s="304"/>
      <c r="BB69" s="304"/>
      <c r="BC69" s="304"/>
      <c r="BD69" s="304"/>
      <c r="BE69" s="304"/>
      <c r="BF69" s="304"/>
      <c r="BG69" s="304"/>
      <c r="BH69" s="304"/>
      <c r="BI69" s="304"/>
      <c r="BJ69" s="304"/>
      <c r="BK69" s="304"/>
    </row>
    <row r="70" spans="1:63" s="305" customFormat="1" ht="49.5" customHeight="1">
      <c r="A70" s="720"/>
      <c r="B70" s="142" t="s">
        <v>190</v>
      </c>
      <c r="C70" s="15" t="s">
        <v>194</v>
      </c>
      <c r="D70" s="715"/>
      <c r="E70" s="134" t="s">
        <v>330</v>
      </c>
      <c r="F70" s="15" t="s">
        <v>474</v>
      </c>
      <c r="G70" s="15" t="s">
        <v>476</v>
      </c>
      <c r="H70" s="134" t="s">
        <v>750</v>
      </c>
      <c r="I70" s="715"/>
      <c r="J70" s="715"/>
      <c r="K70" s="780"/>
      <c r="L70" s="699"/>
      <c r="M70" s="702"/>
      <c r="N70" s="248"/>
      <c r="O70" s="712"/>
      <c r="P70" s="311" t="s">
        <v>477</v>
      </c>
      <c r="Q70" s="761"/>
      <c r="R70" s="303">
        <f>2+0.2-0.5</f>
        <v>1.7000000000000002</v>
      </c>
      <c r="S70" s="448">
        <f>2-0.5+0.32</f>
        <v>1.82</v>
      </c>
      <c r="T70" s="304"/>
      <c r="U70" s="304"/>
      <c r="V70" s="304"/>
      <c r="W70" s="304"/>
      <c r="X70" s="304"/>
      <c r="Y70" s="304"/>
      <c r="Z70" s="304"/>
      <c r="AA70" s="304"/>
      <c r="AB70" s="304"/>
      <c r="AC70" s="304"/>
      <c r="AD70" s="304"/>
      <c r="AE70" s="304"/>
      <c r="AF70" s="304"/>
      <c r="AG70" s="304"/>
      <c r="AH70" s="304"/>
      <c r="AI70" s="304"/>
      <c r="AJ70" s="304"/>
      <c r="AK70" s="304"/>
      <c r="AL70" s="304"/>
      <c r="AM70" s="304"/>
      <c r="AN70" s="304"/>
      <c r="AO70" s="304"/>
      <c r="AP70" s="304"/>
      <c r="AQ70" s="304"/>
      <c r="AR70" s="304"/>
      <c r="AS70" s="304"/>
      <c r="AT70" s="304"/>
      <c r="AU70" s="304"/>
      <c r="AV70" s="304"/>
      <c r="AW70" s="304"/>
      <c r="AX70" s="304"/>
      <c r="AY70" s="304"/>
      <c r="AZ70" s="304"/>
      <c r="BA70" s="304"/>
      <c r="BB70" s="304"/>
      <c r="BC70" s="304"/>
      <c r="BD70" s="304"/>
      <c r="BE70" s="304"/>
      <c r="BF70" s="304"/>
      <c r="BG70" s="304"/>
      <c r="BH70" s="304"/>
      <c r="BI70" s="304"/>
      <c r="BJ70" s="304"/>
      <c r="BK70" s="304"/>
    </row>
    <row r="71" spans="1:63" s="305" customFormat="1" ht="49.5" customHeight="1">
      <c r="A71" s="720"/>
      <c r="B71" s="142" t="s">
        <v>189</v>
      </c>
      <c r="C71" s="15" t="s">
        <v>194</v>
      </c>
      <c r="D71" s="715"/>
      <c r="E71" s="134" t="s">
        <v>330</v>
      </c>
      <c r="F71" s="15" t="s">
        <v>474</v>
      </c>
      <c r="G71" s="15" t="s">
        <v>762</v>
      </c>
      <c r="H71" s="133" t="s">
        <v>752</v>
      </c>
      <c r="I71" s="715"/>
      <c r="J71" s="715"/>
      <c r="K71" s="780"/>
      <c r="L71" s="699"/>
      <c r="M71" s="702"/>
      <c r="N71" s="248"/>
      <c r="O71" s="712"/>
      <c r="P71" s="311" t="s">
        <v>763</v>
      </c>
      <c r="Q71" s="761"/>
      <c r="R71" s="303">
        <f>2+0.2-0.6</f>
        <v>1.6</v>
      </c>
      <c r="S71" s="139">
        <f>8+0.6-0.2</f>
        <v>8.4</v>
      </c>
      <c r="T71" s="304"/>
      <c r="U71" s="304"/>
      <c r="V71" s="304"/>
      <c r="W71" s="304"/>
      <c r="X71" s="304"/>
      <c r="Y71" s="304"/>
      <c r="Z71" s="304"/>
      <c r="AA71" s="304"/>
      <c r="AB71" s="304"/>
      <c r="AC71" s="304"/>
      <c r="AD71" s="304"/>
      <c r="AE71" s="304"/>
      <c r="AF71" s="304"/>
      <c r="AG71" s="304"/>
      <c r="AH71" s="304"/>
      <c r="AI71" s="304"/>
      <c r="AJ71" s="304"/>
      <c r="AK71" s="304"/>
      <c r="AL71" s="304"/>
      <c r="AM71" s="304"/>
      <c r="AN71" s="304"/>
      <c r="AO71" s="304"/>
      <c r="AP71" s="304"/>
      <c r="AQ71" s="304"/>
      <c r="AR71" s="304"/>
      <c r="AS71" s="304"/>
      <c r="AT71" s="304"/>
      <c r="AU71" s="304"/>
      <c r="AV71" s="304"/>
      <c r="AW71" s="304"/>
      <c r="AX71" s="304"/>
      <c r="AY71" s="304"/>
      <c r="AZ71" s="304"/>
      <c r="BA71" s="304"/>
      <c r="BB71" s="304"/>
      <c r="BC71" s="304"/>
      <c r="BD71" s="304"/>
      <c r="BE71" s="304"/>
      <c r="BF71" s="304"/>
      <c r="BG71" s="304"/>
      <c r="BH71" s="304"/>
      <c r="BI71" s="304"/>
      <c r="BJ71" s="304"/>
      <c r="BK71" s="304"/>
    </row>
    <row r="72" spans="1:63" s="305" customFormat="1" ht="49.5" customHeight="1">
      <c r="A72" s="720"/>
      <c r="B72" s="142" t="s">
        <v>188</v>
      </c>
      <c r="C72" s="15" t="s">
        <v>194</v>
      </c>
      <c r="D72" s="715"/>
      <c r="E72" s="134" t="s">
        <v>330</v>
      </c>
      <c r="F72" s="15" t="s">
        <v>474</v>
      </c>
      <c r="G72" s="15" t="s">
        <v>476</v>
      </c>
      <c r="H72" s="301" t="s">
        <v>753</v>
      </c>
      <c r="I72" s="715"/>
      <c r="J72" s="715"/>
      <c r="K72" s="780"/>
      <c r="L72" s="699"/>
      <c r="M72" s="702"/>
      <c r="N72" s="248"/>
      <c r="O72" s="712"/>
      <c r="P72" s="311" t="s">
        <v>477</v>
      </c>
      <c r="Q72" s="761"/>
      <c r="R72" s="303">
        <f>2+0.2-0.7</f>
        <v>1.5000000000000002</v>
      </c>
      <c r="S72" s="448">
        <f>8+0.4-0.33</f>
        <v>8.07</v>
      </c>
      <c r="T72" s="304"/>
      <c r="U72" s="304"/>
      <c r="V72" s="304"/>
      <c r="W72" s="304"/>
      <c r="X72" s="304"/>
      <c r="Y72" s="304"/>
      <c r="Z72" s="304"/>
      <c r="AA72" s="304"/>
      <c r="AB72" s="304"/>
      <c r="AC72" s="304"/>
      <c r="AD72" s="304"/>
      <c r="AE72" s="304"/>
      <c r="AF72" s="304"/>
      <c r="AG72" s="304"/>
      <c r="AH72" s="304"/>
      <c r="AI72" s="304"/>
      <c r="AJ72" s="304"/>
      <c r="AK72" s="304"/>
      <c r="AL72" s="304"/>
      <c r="AM72" s="304"/>
      <c r="AN72" s="304"/>
      <c r="AO72" s="304"/>
      <c r="AP72" s="304"/>
      <c r="AQ72" s="304"/>
      <c r="AR72" s="304"/>
      <c r="AS72" s="304"/>
      <c r="AT72" s="304"/>
      <c r="AU72" s="304"/>
      <c r="AV72" s="304"/>
      <c r="AW72" s="304"/>
      <c r="AX72" s="304"/>
      <c r="AY72" s="304"/>
      <c r="AZ72" s="304"/>
      <c r="BA72" s="304"/>
      <c r="BB72" s="304"/>
      <c r="BC72" s="304"/>
      <c r="BD72" s="304"/>
      <c r="BE72" s="304"/>
      <c r="BF72" s="304"/>
      <c r="BG72" s="304"/>
      <c r="BH72" s="304"/>
      <c r="BI72" s="304"/>
      <c r="BJ72" s="304"/>
      <c r="BK72" s="304"/>
    </row>
    <row r="73" spans="1:19" s="305" customFormat="1" ht="49.5" customHeight="1" thickBot="1">
      <c r="A73" s="720"/>
      <c r="B73" s="143" t="s">
        <v>187</v>
      </c>
      <c r="C73" s="137" t="s">
        <v>194</v>
      </c>
      <c r="D73" s="716"/>
      <c r="E73" s="302" t="s">
        <v>330</v>
      </c>
      <c r="F73" s="137" t="s">
        <v>756</v>
      </c>
      <c r="G73" s="137" t="s">
        <v>764</v>
      </c>
      <c r="H73" s="312" t="s">
        <v>757</v>
      </c>
      <c r="I73" s="716"/>
      <c r="J73" s="716"/>
      <c r="K73" s="782"/>
      <c r="L73" s="704"/>
      <c r="M73" s="703"/>
      <c r="N73" s="313"/>
      <c r="O73" s="766"/>
      <c r="P73" s="314" t="s">
        <v>765</v>
      </c>
      <c r="Q73" s="761"/>
      <c r="R73" s="303">
        <f>2+0.2-0.6</f>
        <v>1.6</v>
      </c>
      <c r="S73" s="448">
        <f>2-0.3+0.32</f>
        <v>2.02</v>
      </c>
    </row>
    <row r="74" spans="1:19" s="305" customFormat="1" ht="49.5" customHeight="1">
      <c r="A74" s="720"/>
      <c r="B74" s="144" t="s">
        <v>186</v>
      </c>
      <c r="C74" s="122" t="s">
        <v>194</v>
      </c>
      <c r="D74" s="715">
        <v>0.1</v>
      </c>
      <c r="E74" s="134" t="s">
        <v>330</v>
      </c>
      <c r="F74" s="136" t="s">
        <v>474</v>
      </c>
      <c r="G74" s="122" t="s">
        <v>766</v>
      </c>
      <c r="H74" s="135" t="s">
        <v>746</v>
      </c>
      <c r="I74" s="714" t="s">
        <v>747</v>
      </c>
      <c r="J74" s="714" t="s">
        <v>728</v>
      </c>
      <c r="K74" s="780" t="s">
        <v>164</v>
      </c>
      <c r="L74" s="719" t="s">
        <v>165</v>
      </c>
      <c r="M74" s="719" t="s">
        <v>55</v>
      </c>
      <c r="N74" s="134"/>
      <c r="O74" s="719" t="s">
        <v>55</v>
      </c>
      <c r="P74" s="462" t="s">
        <v>767</v>
      </c>
      <c r="Q74" s="761"/>
      <c r="R74" s="306">
        <f>-20+0.2-0.3</f>
        <v>-20.1</v>
      </c>
      <c r="S74" s="315">
        <f>-20+0+0.32</f>
        <v>-19.68</v>
      </c>
    </row>
    <row r="75" spans="1:19" s="307" customFormat="1" ht="49.5" customHeight="1">
      <c r="A75" s="720"/>
      <c r="B75" s="142" t="s">
        <v>190</v>
      </c>
      <c r="C75" s="15" t="s">
        <v>194</v>
      </c>
      <c r="D75" s="715"/>
      <c r="E75" s="134" t="s">
        <v>330</v>
      </c>
      <c r="F75" s="15" t="s">
        <v>474</v>
      </c>
      <c r="G75" s="15" t="s">
        <v>547</v>
      </c>
      <c r="H75" s="134" t="s">
        <v>750</v>
      </c>
      <c r="I75" s="715"/>
      <c r="J75" s="715"/>
      <c r="K75" s="780"/>
      <c r="L75" s="699"/>
      <c r="M75" s="699"/>
      <c r="N75" s="630"/>
      <c r="O75" s="699"/>
      <c r="P75" s="311" t="s">
        <v>548</v>
      </c>
      <c r="Q75" s="761"/>
      <c r="R75" s="306">
        <f>-20+0.2+0.3</f>
        <v>-19.5</v>
      </c>
      <c r="S75" s="315">
        <f>-20-0.1+0.32</f>
        <v>-19.78</v>
      </c>
    </row>
    <row r="76" spans="1:19" s="307" customFormat="1" ht="49.5" customHeight="1">
      <c r="A76" s="720"/>
      <c r="B76" s="142" t="s">
        <v>189</v>
      </c>
      <c r="C76" s="15" t="s">
        <v>194</v>
      </c>
      <c r="D76" s="715"/>
      <c r="E76" s="134" t="s">
        <v>330</v>
      </c>
      <c r="F76" s="15" t="s">
        <v>474</v>
      </c>
      <c r="G76" s="15" t="s">
        <v>768</v>
      </c>
      <c r="H76" s="133" t="s">
        <v>752</v>
      </c>
      <c r="I76" s="715"/>
      <c r="J76" s="715"/>
      <c r="K76" s="780"/>
      <c r="L76" s="699"/>
      <c r="M76" s="699"/>
      <c r="N76" s="630"/>
      <c r="O76" s="699"/>
      <c r="P76" s="311" t="s">
        <v>769</v>
      </c>
      <c r="Q76" s="761"/>
      <c r="R76" s="306">
        <f>-20+0.2-0.4</f>
        <v>-20.2</v>
      </c>
      <c r="S76" s="315">
        <f>-20-0.1+0.32</f>
        <v>-19.78</v>
      </c>
    </row>
    <row r="77" spans="1:19" s="307" customFormat="1" ht="49.5" customHeight="1">
      <c r="A77" s="720"/>
      <c r="B77" s="142" t="s">
        <v>188</v>
      </c>
      <c r="C77" s="15" t="s">
        <v>194</v>
      </c>
      <c r="D77" s="715"/>
      <c r="E77" s="134" t="s">
        <v>330</v>
      </c>
      <c r="F77" s="15" t="s">
        <v>474</v>
      </c>
      <c r="G77" s="15" t="s">
        <v>770</v>
      </c>
      <c r="H77" s="301" t="s">
        <v>753</v>
      </c>
      <c r="I77" s="715"/>
      <c r="J77" s="715"/>
      <c r="K77" s="780"/>
      <c r="L77" s="699"/>
      <c r="M77" s="699"/>
      <c r="N77" s="630"/>
      <c r="O77" s="699"/>
      <c r="P77" s="311" t="s">
        <v>771</v>
      </c>
      <c r="Q77" s="761"/>
      <c r="R77" s="306">
        <f>-20+0.2-0.3</f>
        <v>-20.1</v>
      </c>
      <c r="S77" s="315">
        <f>-10+0.2-0.33</f>
        <v>-10.13</v>
      </c>
    </row>
    <row r="78" spans="1:19" s="307" customFormat="1" ht="49.5" customHeight="1" thickBot="1">
      <c r="A78" s="720"/>
      <c r="B78" s="145" t="s">
        <v>187</v>
      </c>
      <c r="C78" s="121" t="s">
        <v>194</v>
      </c>
      <c r="D78" s="715"/>
      <c r="E78" s="301" t="s">
        <v>330</v>
      </c>
      <c r="F78" s="137" t="s">
        <v>756</v>
      </c>
      <c r="G78" s="121" t="s">
        <v>772</v>
      </c>
      <c r="H78" s="312" t="s">
        <v>757</v>
      </c>
      <c r="I78" s="716"/>
      <c r="J78" s="716"/>
      <c r="K78" s="780"/>
      <c r="L78" s="700"/>
      <c r="M78" s="700"/>
      <c r="N78" s="631"/>
      <c r="O78" s="700"/>
      <c r="P78" s="449" t="s">
        <v>773</v>
      </c>
      <c r="Q78" s="761"/>
      <c r="R78" s="306">
        <f>-20+0.2-0.3</f>
        <v>-20.1</v>
      </c>
      <c r="S78" s="315">
        <f>-20+0.3+0.32</f>
        <v>-19.38</v>
      </c>
    </row>
    <row r="79" spans="1:19" s="307" customFormat="1" ht="49.5" customHeight="1">
      <c r="A79" s="720"/>
      <c r="B79" s="141" t="s">
        <v>186</v>
      </c>
      <c r="C79" s="136" t="s">
        <v>194</v>
      </c>
      <c r="D79" s="698">
        <v>0.1</v>
      </c>
      <c r="E79" s="135" t="s">
        <v>330</v>
      </c>
      <c r="F79" s="136" t="s">
        <v>474</v>
      </c>
      <c r="G79" s="242" t="s">
        <v>774</v>
      </c>
      <c r="H79" s="135" t="s">
        <v>746</v>
      </c>
      <c r="I79" s="714" t="s">
        <v>747</v>
      </c>
      <c r="J79" s="714" t="s">
        <v>728</v>
      </c>
      <c r="K79" s="717" t="s">
        <v>191</v>
      </c>
      <c r="L79" s="705" t="s">
        <v>192</v>
      </c>
      <c r="M79" s="698" t="s">
        <v>55</v>
      </c>
      <c r="N79" s="135"/>
      <c r="O79" s="698" t="s">
        <v>55</v>
      </c>
      <c r="P79" s="310" t="s">
        <v>775</v>
      </c>
      <c r="Q79" s="761"/>
      <c r="R79" s="306">
        <f>-20+0.3</f>
        <v>-19.7</v>
      </c>
      <c r="S79" s="308">
        <f>-20-0-0.32</f>
        <v>-20.32</v>
      </c>
    </row>
    <row r="80" spans="1:19" s="309" customFormat="1" ht="49.5" customHeight="1">
      <c r="A80" s="720"/>
      <c r="B80" s="142" t="s">
        <v>190</v>
      </c>
      <c r="C80" s="15" t="s">
        <v>194</v>
      </c>
      <c r="D80" s="699"/>
      <c r="E80" s="133" t="s">
        <v>330</v>
      </c>
      <c r="F80" s="15" t="s">
        <v>474</v>
      </c>
      <c r="G80" s="14" t="s">
        <v>549</v>
      </c>
      <c r="H80" s="134" t="s">
        <v>750</v>
      </c>
      <c r="I80" s="715"/>
      <c r="J80" s="715"/>
      <c r="K80" s="718"/>
      <c r="L80" s="706"/>
      <c r="M80" s="699"/>
      <c r="N80" s="630"/>
      <c r="O80" s="699"/>
      <c r="P80" s="311" t="s">
        <v>550</v>
      </c>
      <c r="Q80" s="761"/>
      <c r="R80" s="306">
        <f>-20+0.3</f>
        <v>-19.7</v>
      </c>
      <c r="S80" s="308">
        <f>-20+0.1-0.32</f>
        <v>-20.22</v>
      </c>
    </row>
    <row r="81" spans="1:19" s="309" customFormat="1" ht="49.5" customHeight="1">
      <c r="A81" s="720"/>
      <c r="B81" s="142" t="s">
        <v>189</v>
      </c>
      <c r="C81" s="15" t="s">
        <v>194</v>
      </c>
      <c r="D81" s="699"/>
      <c r="E81" s="133" t="s">
        <v>330</v>
      </c>
      <c r="F81" s="15" t="s">
        <v>474</v>
      </c>
      <c r="G81" s="14" t="s">
        <v>776</v>
      </c>
      <c r="H81" s="133" t="s">
        <v>752</v>
      </c>
      <c r="I81" s="715"/>
      <c r="J81" s="715"/>
      <c r="K81" s="718"/>
      <c r="L81" s="706"/>
      <c r="M81" s="699"/>
      <c r="N81" s="630"/>
      <c r="O81" s="699"/>
      <c r="P81" s="311" t="s">
        <v>777</v>
      </c>
      <c r="Q81" s="761"/>
      <c r="R81" s="306">
        <f>-20+0.4</f>
        <v>-19.6</v>
      </c>
      <c r="S81" s="308">
        <f>-20+0.1-0.32</f>
        <v>-20.22</v>
      </c>
    </row>
    <row r="82" spans="1:19" s="309" customFormat="1" ht="49.5" customHeight="1">
      <c r="A82" s="720"/>
      <c r="B82" s="142" t="s">
        <v>188</v>
      </c>
      <c r="C82" s="15" t="s">
        <v>194</v>
      </c>
      <c r="D82" s="699"/>
      <c r="E82" s="133" t="s">
        <v>330</v>
      </c>
      <c r="F82" s="15" t="s">
        <v>474</v>
      </c>
      <c r="G82" s="14" t="s">
        <v>774</v>
      </c>
      <c r="H82" s="301" t="s">
        <v>753</v>
      </c>
      <c r="I82" s="715"/>
      <c r="J82" s="715"/>
      <c r="K82" s="718"/>
      <c r="L82" s="706"/>
      <c r="M82" s="699"/>
      <c r="N82" s="630"/>
      <c r="O82" s="699"/>
      <c r="P82" s="311" t="s">
        <v>775</v>
      </c>
      <c r="Q82" s="761"/>
      <c r="R82" s="306">
        <f>-20+0.3</f>
        <v>-19.7</v>
      </c>
      <c r="S82" s="308">
        <f>-20-0-0.33</f>
        <v>-20.33</v>
      </c>
    </row>
    <row r="83" spans="1:19" s="309" customFormat="1" ht="49.5" customHeight="1" thickBot="1">
      <c r="A83" s="720"/>
      <c r="B83" s="143" t="s">
        <v>187</v>
      </c>
      <c r="C83" s="137" t="s">
        <v>194</v>
      </c>
      <c r="D83" s="704"/>
      <c r="E83" s="312" t="s">
        <v>330</v>
      </c>
      <c r="F83" s="137" t="s">
        <v>756</v>
      </c>
      <c r="G83" s="48" t="s">
        <v>778</v>
      </c>
      <c r="H83" s="312" t="s">
        <v>757</v>
      </c>
      <c r="I83" s="716"/>
      <c r="J83" s="716"/>
      <c r="K83" s="811"/>
      <c r="L83" s="707"/>
      <c r="M83" s="704"/>
      <c r="N83" s="632"/>
      <c r="O83" s="704"/>
      <c r="P83" s="314" t="s">
        <v>779</v>
      </c>
      <c r="Q83" s="761"/>
      <c r="R83" s="306">
        <f>-20+0.3</f>
        <v>-19.7</v>
      </c>
      <c r="S83" s="308">
        <f>-20-0.3-0.32</f>
        <v>-20.62</v>
      </c>
    </row>
    <row r="84" spans="1:19" s="309" customFormat="1" ht="49.5" customHeight="1">
      <c r="A84" s="720"/>
      <c r="B84" s="141" t="s">
        <v>186</v>
      </c>
      <c r="C84" s="136" t="s">
        <v>194</v>
      </c>
      <c r="D84" s="698">
        <v>0.1</v>
      </c>
      <c r="E84" s="135" t="s">
        <v>330</v>
      </c>
      <c r="F84" s="136" t="s">
        <v>474</v>
      </c>
      <c r="G84" s="136" t="s">
        <v>780</v>
      </c>
      <c r="H84" s="135" t="s">
        <v>746</v>
      </c>
      <c r="I84" s="714" t="s">
        <v>747</v>
      </c>
      <c r="J84" s="714" t="s">
        <v>728</v>
      </c>
      <c r="K84" s="717" t="s">
        <v>167</v>
      </c>
      <c r="L84" s="711" t="s">
        <v>193</v>
      </c>
      <c r="M84" s="698" t="s">
        <v>55</v>
      </c>
      <c r="N84" s="135"/>
      <c r="O84" s="698" t="s">
        <v>55</v>
      </c>
      <c r="P84" s="310" t="s">
        <v>781</v>
      </c>
      <c r="Q84" s="761"/>
      <c r="R84" s="309">
        <f>-25+0.2-0.3</f>
        <v>-25.1</v>
      </c>
      <c r="S84" s="1">
        <f>-20-0-0.32</f>
        <v>-20.32</v>
      </c>
    </row>
    <row r="85" spans="1:19" s="309" customFormat="1" ht="49.5" customHeight="1">
      <c r="A85" s="720"/>
      <c r="B85" s="142" t="s">
        <v>190</v>
      </c>
      <c r="C85" s="15" t="s">
        <v>194</v>
      </c>
      <c r="D85" s="699"/>
      <c r="E85" s="134" t="s">
        <v>330</v>
      </c>
      <c r="F85" s="15" t="s">
        <v>474</v>
      </c>
      <c r="G85" s="15" t="s">
        <v>551</v>
      </c>
      <c r="H85" s="134" t="s">
        <v>750</v>
      </c>
      <c r="I85" s="715"/>
      <c r="J85" s="715"/>
      <c r="K85" s="718"/>
      <c r="L85" s="712"/>
      <c r="M85" s="699"/>
      <c r="N85" s="630"/>
      <c r="O85" s="699"/>
      <c r="P85" s="311" t="s">
        <v>552</v>
      </c>
      <c r="Q85" s="761"/>
      <c r="R85" s="309">
        <f>-25+0.2-0.3</f>
        <v>-25.1</v>
      </c>
      <c r="S85" s="1">
        <f>-25+0.32-0.1</f>
        <v>-24.78</v>
      </c>
    </row>
    <row r="86" spans="1:19" s="309" customFormat="1" ht="49.5" customHeight="1">
      <c r="A86" s="720"/>
      <c r="B86" s="142" t="s">
        <v>189</v>
      </c>
      <c r="C86" s="15" t="s">
        <v>194</v>
      </c>
      <c r="D86" s="699"/>
      <c r="E86" s="134" t="s">
        <v>330</v>
      </c>
      <c r="F86" s="15" t="s">
        <v>474</v>
      </c>
      <c r="G86" s="15" t="s">
        <v>782</v>
      </c>
      <c r="H86" s="133" t="s">
        <v>752</v>
      </c>
      <c r="I86" s="715"/>
      <c r="J86" s="715"/>
      <c r="K86" s="718"/>
      <c r="L86" s="712"/>
      <c r="M86" s="699"/>
      <c r="N86" s="630"/>
      <c r="O86" s="699"/>
      <c r="P86" s="311" t="s">
        <v>783</v>
      </c>
      <c r="Q86" s="761"/>
      <c r="R86" s="309">
        <f>-25+0.2-0.4</f>
        <v>-25.2</v>
      </c>
      <c r="S86" s="1">
        <f>-25+0.2-0.1</f>
        <v>-24.900000000000002</v>
      </c>
    </row>
    <row r="87" spans="1:19" s="309" customFormat="1" ht="49.5" customHeight="1">
      <c r="A87" s="720"/>
      <c r="B87" s="142" t="s">
        <v>188</v>
      </c>
      <c r="C87" s="15" t="s">
        <v>194</v>
      </c>
      <c r="D87" s="699"/>
      <c r="E87" s="134" t="s">
        <v>330</v>
      </c>
      <c r="F87" s="15" t="s">
        <v>474</v>
      </c>
      <c r="G87" s="15" t="s">
        <v>784</v>
      </c>
      <c r="H87" s="301" t="s">
        <v>753</v>
      </c>
      <c r="I87" s="715"/>
      <c r="J87" s="715"/>
      <c r="K87" s="718"/>
      <c r="L87" s="712"/>
      <c r="M87" s="699"/>
      <c r="N87" s="630"/>
      <c r="O87" s="699"/>
      <c r="P87" s="311" t="s">
        <v>781</v>
      </c>
      <c r="Q87" s="761"/>
      <c r="R87" s="309">
        <f>-25+0.2-0.3</f>
        <v>-25.1</v>
      </c>
      <c r="S87" s="1">
        <f>-25+0.1+0.33</f>
        <v>-24.57</v>
      </c>
    </row>
    <row r="88" spans="1:19" s="309" customFormat="1" ht="49.5" customHeight="1" thickBot="1">
      <c r="A88" s="720"/>
      <c r="B88" s="145" t="s">
        <v>187</v>
      </c>
      <c r="C88" s="121" t="s">
        <v>194</v>
      </c>
      <c r="D88" s="700"/>
      <c r="E88" s="301" t="s">
        <v>330</v>
      </c>
      <c r="F88" s="137" t="s">
        <v>756</v>
      </c>
      <c r="G88" s="121" t="s">
        <v>785</v>
      </c>
      <c r="H88" s="312" t="s">
        <v>757</v>
      </c>
      <c r="I88" s="716"/>
      <c r="J88" s="716"/>
      <c r="K88" s="718"/>
      <c r="L88" s="713"/>
      <c r="M88" s="700"/>
      <c r="N88" s="631"/>
      <c r="O88" s="700"/>
      <c r="P88" s="449" t="s">
        <v>786</v>
      </c>
      <c r="Q88" s="761"/>
      <c r="R88" s="309">
        <f>-25+0.2-0.3</f>
        <v>-25.1</v>
      </c>
      <c r="S88" s="1">
        <f>-25+0.5+0.32</f>
        <v>-24.18</v>
      </c>
    </row>
    <row r="89" spans="1:19" s="309" customFormat="1" ht="141" customHeight="1" thickBot="1">
      <c r="A89" s="528"/>
      <c r="B89" s="396" t="s">
        <v>534</v>
      </c>
      <c r="C89" s="151" t="s">
        <v>535</v>
      </c>
      <c r="D89" s="529" t="s">
        <v>536</v>
      </c>
      <c r="E89" s="150" t="s">
        <v>291</v>
      </c>
      <c r="F89" s="151" t="s">
        <v>698</v>
      </c>
      <c r="G89" s="151" t="s">
        <v>699</v>
      </c>
      <c r="H89" s="149" t="s">
        <v>697</v>
      </c>
      <c r="I89" s="171">
        <v>44218</v>
      </c>
      <c r="J89" s="172" t="s">
        <v>711</v>
      </c>
      <c r="K89" s="173" t="s">
        <v>214</v>
      </c>
      <c r="L89" s="149" t="s">
        <v>6</v>
      </c>
      <c r="M89" s="174">
        <f>50/3</f>
        <v>16.666666666666668</v>
      </c>
      <c r="N89" s="169" t="e">
        <f>F89+8.7</f>
        <v>#VALUE!</v>
      </c>
      <c r="O89" s="149" t="s">
        <v>13</v>
      </c>
      <c r="P89" s="530" t="s">
        <v>700</v>
      </c>
      <c r="Q89" s="531" t="s">
        <v>820</v>
      </c>
      <c r="R89" s="309">
        <f>-25+0.2-0.3</f>
        <v>-25.1</v>
      </c>
      <c r="S89" s="1">
        <f>-25+0.5+0.32</f>
        <v>-24.18</v>
      </c>
    </row>
    <row r="90" spans="1:19" s="309" customFormat="1" ht="94.5" customHeight="1" thickBot="1">
      <c r="A90" s="528"/>
      <c r="B90" s="617" t="s">
        <v>667</v>
      </c>
      <c r="C90" s="254" t="s">
        <v>217</v>
      </c>
      <c r="D90" s="618" t="s">
        <v>664</v>
      </c>
      <c r="E90" s="256">
        <v>44.5</v>
      </c>
      <c r="F90" s="254" t="s">
        <v>822</v>
      </c>
      <c r="G90" s="254" t="s">
        <v>821</v>
      </c>
      <c r="H90" s="253" t="s">
        <v>823</v>
      </c>
      <c r="I90" s="619">
        <v>44393</v>
      </c>
      <c r="J90" s="616" t="s">
        <v>824</v>
      </c>
      <c r="K90" s="620" t="s">
        <v>665</v>
      </c>
      <c r="L90" s="253" t="s">
        <v>35</v>
      </c>
      <c r="M90" s="621">
        <v>0.067</v>
      </c>
      <c r="N90" s="622"/>
      <c r="O90" s="253" t="s">
        <v>9</v>
      </c>
      <c r="P90" s="623" t="s">
        <v>220</v>
      </c>
      <c r="Q90" s="624" t="s">
        <v>666</v>
      </c>
      <c r="S90" s="1"/>
    </row>
    <row r="91" spans="1:19" s="309" customFormat="1" ht="94.5" customHeight="1">
      <c r="A91" s="528"/>
      <c r="B91" s="264" t="s">
        <v>725</v>
      </c>
      <c r="C91" s="15" t="s">
        <v>721</v>
      </c>
      <c r="D91" s="133" t="s">
        <v>239</v>
      </c>
      <c r="E91" s="625" t="s">
        <v>722</v>
      </c>
      <c r="F91" s="15" t="s">
        <v>723</v>
      </c>
      <c r="G91" s="15" t="s">
        <v>726</v>
      </c>
      <c r="H91" s="14" t="s">
        <v>724</v>
      </c>
      <c r="I91" s="626">
        <v>44265</v>
      </c>
      <c r="J91" s="15" t="s">
        <v>907</v>
      </c>
      <c r="K91" s="627" t="s">
        <v>145</v>
      </c>
      <c r="L91" s="253" t="s">
        <v>5</v>
      </c>
      <c r="M91" s="535">
        <f>1/3</f>
        <v>0.3333333333333333</v>
      </c>
      <c r="N91" s="253">
        <v>0.33</v>
      </c>
      <c r="O91" s="253" t="s">
        <v>13</v>
      </c>
      <c r="P91" s="628" t="s">
        <v>727</v>
      </c>
      <c r="Q91" s="278" t="s">
        <v>949</v>
      </c>
      <c r="S91" s="1"/>
    </row>
    <row r="92" spans="2:12" ht="12.75" customHeight="1">
      <c r="B92" s="146"/>
      <c r="L92" s="68"/>
    </row>
    <row r="93" spans="2:63" ht="12.75" customHeight="1">
      <c r="B93" s="10"/>
      <c r="C93" s="10"/>
      <c r="D93" s="10"/>
      <c r="E93" s="10"/>
      <c r="F93" s="9"/>
      <c r="G93" s="9"/>
      <c r="H93" s="9"/>
      <c r="I93" s="9"/>
      <c r="J93" s="67"/>
      <c r="K93" s="9"/>
      <c r="L93" s="68"/>
      <c r="M93" s="8"/>
      <c r="N93" s="115"/>
      <c r="O93" s="8"/>
      <c r="P93" s="8"/>
      <c r="Q93" s="183"/>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row>
    <row r="94" spans="2:63" ht="18.75">
      <c r="B94" s="123" t="s">
        <v>175</v>
      </c>
      <c r="C94" s="10"/>
      <c r="D94" s="10"/>
      <c r="E94" s="10"/>
      <c r="F94" s="9"/>
      <c r="G94" s="9"/>
      <c r="H94" s="9"/>
      <c r="I94" s="9"/>
      <c r="J94" s="67"/>
      <c r="K94" s="9"/>
      <c r="L94" s="68"/>
      <c r="M94" s="8"/>
      <c r="N94" s="115"/>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row>
    <row r="95" spans="2:63" ht="12.75" customHeight="1">
      <c r="B95" s="10" t="s">
        <v>686</v>
      </c>
      <c r="C95" s="10"/>
      <c r="D95" s="10"/>
      <c r="E95" s="10"/>
      <c r="F95" s="9"/>
      <c r="G95" s="9"/>
      <c r="H95" s="9"/>
      <c r="I95" s="9"/>
      <c r="J95" s="67"/>
      <c r="K95" s="1"/>
      <c r="L95" s="8"/>
      <c r="M95" s="8"/>
      <c r="N95" s="115"/>
      <c r="O95" s="8"/>
      <c r="P95" s="186"/>
      <c r="Q95" s="186"/>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row>
    <row r="96" spans="2:63" ht="12.75" customHeight="1">
      <c r="B96" s="10" t="s">
        <v>693</v>
      </c>
      <c r="C96" s="10"/>
      <c r="D96" s="10"/>
      <c r="E96" s="10"/>
      <c r="F96" s="9"/>
      <c r="G96" s="9"/>
      <c r="H96" s="9"/>
      <c r="I96" s="9"/>
      <c r="J96" s="67"/>
      <c r="K96" s="1"/>
      <c r="L96" s="8"/>
      <c r="M96" s="8"/>
      <c r="N96" s="115"/>
      <c r="O96" s="8"/>
      <c r="P96" s="186"/>
      <c r="Q96" s="186"/>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row>
    <row r="97" spans="2:63" ht="12.75" customHeight="1">
      <c r="B97" s="10" t="s">
        <v>743</v>
      </c>
      <c r="C97" s="10"/>
      <c r="D97" s="10"/>
      <c r="E97" s="10"/>
      <c r="F97" s="9"/>
      <c r="G97" s="9"/>
      <c r="H97" s="9"/>
      <c r="I97" s="9"/>
      <c r="J97" s="67"/>
      <c r="K97" s="1"/>
      <c r="L97" s="8"/>
      <c r="M97" s="8"/>
      <c r="N97" s="115"/>
      <c r="O97" s="8"/>
      <c r="P97" s="186"/>
      <c r="Q97" s="186"/>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row>
    <row r="98" spans="2:63" ht="12.75" customHeight="1">
      <c r="B98" s="124"/>
      <c r="C98" s="10"/>
      <c r="D98" s="10"/>
      <c r="E98" s="10"/>
      <c r="F98" s="9"/>
      <c r="G98" s="9"/>
      <c r="H98" s="9"/>
      <c r="I98" s="9"/>
      <c r="J98" s="67"/>
      <c r="K98" s="9"/>
      <c r="L98" s="8"/>
      <c r="M98" s="8"/>
      <c r="N98" s="115"/>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row>
    <row r="99" spans="2:63" ht="12.75" customHeight="1">
      <c r="B99" s="124"/>
      <c r="C99" s="10"/>
      <c r="D99" s="10"/>
      <c r="E99" s="10"/>
      <c r="F99" s="9"/>
      <c r="G99" s="9"/>
      <c r="H99" s="9"/>
      <c r="I99" s="9"/>
      <c r="J99" s="67"/>
      <c r="K99" s="9"/>
      <c r="L99" s="8"/>
      <c r="M99" s="8"/>
      <c r="N99" s="115"/>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row>
    <row r="100" spans="2:63" ht="12.75" customHeight="1">
      <c r="B100" s="789" t="s">
        <v>279</v>
      </c>
      <c r="C100" s="789"/>
      <c r="D100" s="789"/>
      <c r="E100" s="789"/>
      <c r="F100" s="789"/>
      <c r="G100" s="789"/>
      <c r="H100" s="789"/>
      <c r="I100" s="789"/>
      <c r="J100" s="789"/>
      <c r="K100" s="789"/>
      <c r="L100" s="8"/>
      <c r="M100" s="8"/>
      <c r="N100" s="115"/>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row>
    <row r="101" spans="2:63" ht="12.75" customHeight="1">
      <c r="B101" s="789"/>
      <c r="C101" s="789"/>
      <c r="D101" s="789"/>
      <c r="E101" s="789"/>
      <c r="F101" s="789"/>
      <c r="G101" s="789"/>
      <c r="H101" s="789"/>
      <c r="I101" s="789"/>
      <c r="J101" s="789"/>
      <c r="K101" s="789"/>
      <c r="L101" s="8"/>
      <c r="M101" s="8"/>
      <c r="N101" s="115"/>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row>
    <row r="102" spans="1:11" s="8" customFormat="1" ht="12.75" customHeight="1">
      <c r="A102" s="28"/>
      <c r="B102" s="454"/>
      <c r="C102" s="454"/>
      <c r="D102" s="454"/>
      <c r="E102" s="454"/>
      <c r="F102" s="454"/>
      <c r="G102" s="454"/>
      <c r="H102" s="454"/>
      <c r="I102" s="454"/>
      <c r="J102" s="454"/>
      <c r="K102" s="454"/>
    </row>
    <row r="103" spans="2:63" ht="47.25" customHeight="1">
      <c r="B103" s="786" t="s">
        <v>271</v>
      </c>
      <c r="C103" s="786"/>
      <c r="D103" s="786"/>
      <c r="E103" s="786"/>
      <c r="F103" s="67"/>
      <c r="G103" s="799" t="s">
        <v>537</v>
      </c>
      <c r="H103" s="799"/>
      <c r="I103" s="799"/>
      <c r="J103" s="799"/>
      <c r="K103" s="9"/>
      <c r="L103" s="8"/>
      <c r="M103" s="8"/>
      <c r="N103" s="115"/>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row>
    <row r="104" spans="2:63" ht="47.25" customHeight="1" thickBot="1">
      <c r="B104" s="652"/>
      <c r="C104" s="652"/>
      <c r="D104" s="652"/>
      <c r="E104" s="652"/>
      <c r="F104" s="67"/>
      <c r="G104" s="1"/>
      <c r="H104" s="1"/>
      <c r="I104" s="1"/>
      <c r="J104" s="1"/>
      <c r="K104" s="9"/>
      <c r="L104" s="8"/>
      <c r="M104" s="8"/>
      <c r="N104" s="115"/>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row>
    <row r="105" spans="2:63" ht="41.25" customHeight="1" thickBot="1">
      <c r="B105" s="463" t="s">
        <v>250</v>
      </c>
      <c r="C105" s="463" t="s">
        <v>251</v>
      </c>
      <c r="D105" s="721" t="s">
        <v>272</v>
      </c>
      <c r="E105" s="722"/>
      <c r="F105" s="67"/>
      <c r="G105" s="532" t="s">
        <v>250</v>
      </c>
      <c r="H105" s="532" t="s">
        <v>251</v>
      </c>
      <c r="I105" s="800" t="s">
        <v>702</v>
      </c>
      <c r="J105" s="801"/>
      <c r="K105" s="9"/>
      <c r="L105" s="8"/>
      <c r="M105" s="8"/>
      <c r="N105" s="115"/>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row>
    <row r="106" spans="2:63" ht="85.5" customHeight="1" thickBot="1">
      <c r="B106" s="802" t="s">
        <v>273</v>
      </c>
      <c r="C106" s="464" t="s">
        <v>274</v>
      </c>
      <c r="D106" s="787" t="s">
        <v>879</v>
      </c>
      <c r="E106" s="788"/>
      <c r="F106" s="67"/>
      <c r="G106" s="533" t="s">
        <v>534</v>
      </c>
      <c r="H106" s="534" t="s">
        <v>538</v>
      </c>
      <c r="I106" s="696" t="s">
        <v>701</v>
      </c>
      <c r="J106" s="697"/>
      <c r="K106" s="8"/>
      <c r="L106" s="8"/>
      <c r="M106" s="8"/>
      <c r="N106" s="115"/>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row>
    <row r="107" spans="2:63" ht="54.75" customHeight="1" thickBot="1">
      <c r="B107" s="803"/>
      <c r="C107" s="464" t="s">
        <v>275</v>
      </c>
      <c r="D107" s="787" t="s">
        <v>872</v>
      </c>
      <c r="E107" s="788"/>
      <c r="F107" s="67"/>
      <c r="G107" s="533" t="s">
        <v>534</v>
      </c>
      <c r="H107" s="534" t="s">
        <v>539</v>
      </c>
      <c r="I107" s="696" t="s">
        <v>701</v>
      </c>
      <c r="J107" s="697"/>
      <c r="K107" s="8"/>
      <c r="L107" s="8"/>
      <c r="M107" s="8"/>
      <c r="N107" s="115"/>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row>
    <row r="108" spans="2:63" ht="67.5" customHeight="1" thickBot="1">
      <c r="B108" s="803"/>
      <c r="C108" s="464" t="s">
        <v>276</v>
      </c>
      <c r="D108" s="787" t="s">
        <v>880</v>
      </c>
      <c r="E108" s="788"/>
      <c r="F108" s="67"/>
      <c r="K108" s="8"/>
      <c r="L108" s="8"/>
      <c r="M108" s="8"/>
      <c r="N108" s="115"/>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row>
    <row r="109" spans="2:63" ht="42.75" customHeight="1" thickBot="1">
      <c r="B109" s="803"/>
      <c r="C109" s="464" t="s">
        <v>277</v>
      </c>
      <c r="D109" s="787" t="s">
        <v>873</v>
      </c>
      <c r="E109" s="788"/>
      <c r="F109" s="67"/>
      <c r="K109" s="8"/>
      <c r="L109" s="8"/>
      <c r="M109" s="8"/>
      <c r="N109" s="115"/>
      <c r="O109" s="8"/>
      <c r="P109" s="8"/>
      <c r="R109" s="138"/>
      <c r="S109" s="13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row>
    <row r="110" spans="2:11" ht="42" customHeight="1" thickBot="1">
      <c r="B110" s="804"/>
      <c r="C110" s="464" t="s">
        <v>278</v>
      </c>
      <c r="D110" s="787" t="s">
        <v>874</v>
      </c>
      <c r="E110" s="788"/>
      <c r="F110" s="66"/>
      <c r="K110" s="8"/>
    </row>
    <row r="111" spans="2:17" ht="54" customHeight="1" thickBot="1">
      <c r="B111" s="463" t="s">
        <v>250</v>
      </c>
      <c r="C111" s="463" t="s">
        <v>251</v>
      </c>
      <c r="D111" s="746" t="s">
        <v>272</v>
      </c>
      <c r="E111" s="747"/>
      <c r="F111" s="66"/>
      <c r="M111" s="28"/>
      <c r="N111" s="2"/>
      <c r="Q111" s="1"/>
    </row>
    <row r="112" spans="2:17" ht="44.25" customHeight="1" thickBot="1">
      <c r="B112" s="466" t="s">
        <v>273</v>
      </c>
      <c r="C112" s="464" t="s">
        <v>670</v>
      </c>
      <c r="D112" s="787" t="s">
        <v>871</v>
      </c>
      <c r="E112" s="788"/>
      <c r="F112" s="66"/>
      <c r="M112" s="28"/>
      <c r="N112" s="2"/>
      <c r="Q112" s="1"/>
    </row>
    <row r="113" spans="2:17" ht="38.25" customHeight="1" thickBot="1">
      <c r="B113" s="466" t="s">
        <v>273</v>
      </c>
      <c r="C113" s="464" t="s">
        <v>540</v>
      </c>
      <c r="D113" s="723" t="s">
        <v>876</v>
      </c>
      <c r="E113" s="724"/>
      <c r="F113" s="66"/>
      <c r="M113" s="28"/>
      <c r="N113" s="2"/>
      <c r="Q113" s="1"/>
    </row>
    <row r="114" spans="2:6" ht="29.25" customHeight="1">
      <c r="B114" s="450"/>
      <c r="C114" s="450"/>
      <c r="D114" s="450"/>
      <c r="E114" s="450"/>
      <c r="F114" s="66"/>
    </row>
    <row r="115" ht="29.25" customHeight="1">
      <c r="F115" s="66"/>
    </row>
    <row r="116" spans="2:10" ht="21">
      <c r="B116" s="694" t="s">
        <v>249</v>
      </c>
      <c r="C116" s="695"/>
      <c r="D116" s="695"/>
      <c r="E116" s="695"/>
      <c r="F116" s="695"/>
      <c r="G116" s="695"/>
      <c r="H116" s="695"/>
      <c r="I116" s="695"/>
      <c r="J116" s="695"/>
    </row>
    <row r="117" spans="2:6" ht="41.25" customHeight="1" thickBot="1">
      <c r="B117" s="450"/>
      <c r="C117" s="450"/>
      <c r="D117" s="450"/>
      <c r="E117" s="451"/>
      <c r="F117" s="66"/>
    </row>
    <row r="118" spans="2:10" ht="48" thickBot="1">
      <c r="B118" s="223" t="s">
        <v>250</v>
      </c>
      <c r="C118" s="223" t="s">
        <v>251</v>
      </c>
      <c r="D118" s="224" t="s">
        <v>252</v>
      </c>
      <c r="E118" s="225" t="s">
        <v>253</v>
      </c>
      <c r="F118" s="66"/>
      <c r="G118" s="223" t="s">
        <v>250</v>
      </c>
      <c r="H118" s="223" t="s">
        <v>251</v>
      </c>
      <c r="I118" s="224" t="s">
        <v>252</v>
      </c>
      <c r="J118" s="225" t="s">
        <v>253</v>
      </c>
    </row>
    <row r="119" spans="2:10" ht="16.5" customHeight="1">
      <c r="B119" s="316" t="s">
        <v>254</v>
      </c>
      <c r="C119" s="676" t="s">
        <v>521</v>
      </c>
      <c r="D119" s="319" t="s">
        <v>616</v>
      </c>
      <c r="E119" s="708" t="s">
        <v>554</v>
      </c>
      <c r="F119" s="66"/>
      <c r="G119" s="316" t="s">
        <v>254</v>
      </c>
      <c r="H119" s="676" t="s">
        <v>614</v>
      </c>
      <c r="I119" s="319" t="s">
        <v>616</v>
      </c>
      <c r="J119" s="708" t="s">
        <v>553</v>
      </c>
    </row>
    <row r="120" spans="2:10" ht="15.75">
      <c r="B120" s="317" t="s">
        <v>259</v>
      </c>
      <c r="C120" s="677"/>
      <c r="D120" s="461" t="s">
        <v>478</v>
      </c>
      <c r="E120" s="709"/>
      <c r="F120" s="66"/>
      <c r="G120" s="317" t="s">
        <v>259</v>
      </c>
      <c r="H120" s="677"/>
      <c r="I120" s="320" t="s">
        <v>479</v>
      </c>
      <c r="J120" s="709"/>
    </row>
    <row r="121" spans="2:10" ht="15.75">
      <c r="B121" s="317" t="s">
        <v>258</v>
      </c>
      <c r="C121" s="677"/>
      <c r="D121" s="461" t="s">
        <v>616</v>
      </c>
      <c r="E121" s="709"/>
      <c r="F121" s="66"/>
      <c r="G121" s="317" t="s">
        <v>258</v>
      </c>
      <c r="H121" s="677"/>
      <c r="I121" s="320" t="s">
        <v>616</v>
      </c>
      <c r="J121" s="709"/>
    </row>
    <row r="122" spans="2:10" ht="15.75">
      <c r="B122" s="317" t="s">
        <v>257</v>
      </c>
      <c r="C122" s="677"/>
      <c r="D122" s="461" t="s">
        <v>616</v>
      </c>
      <c r="E122" s="709"/>
      <c r="F122" s="66"/>
      <c r="G122" s="317" t="s">
        <v>257</v>
      </c>
      <c r="H122" s="677"/>
      <c r="I122" s="320" t="s">
        <v>791</v>
      </c>
      <c r="J122" s="709"/>
    </row>
    <row r="123" spans="2:10" ht="16.5" thickBot="1">
      <c r="B123" s="318" t="s">
        <v>256</v>
      </c>
      <c r="C123" s="678"/>
      <c r="D123" s="321" t="s">
        <v>263</v>
      </c>
      <c r="E123" s="710"/>
      <c r="F123" s="66"/>
      <c r="G123" s="318" t="s">
        <v>256</v>
      </c>
      <c r="H123" s="678"/>
      <c r="I123" s="321" t="s">
        <v>658</v>
      </c>
      <c r="J123" s="710"/>
    </row>
    <row r="124" spans="2:10" ht="15.75">
      <c r="B124" s="316" t="s">
        <v>254</v>
      </c>
      <c r="C124" s="676" t="s">
        <v>522</v>
      </c>
      <c r="D124" s="319" t="s">
        <v>654</v>
      </c>
      <c r="E124" s="708" t="s">
        <v>618</v>
      </c>
      <c r="F124" s="66"/>
      <c r="G124" s="316" t="s">
        <v>254</v>
      </c>
      <c r="H124" s="676" t="s">
        <v>614</v>
      </c>
      <c r="I124" s="319" t="s">
        <v>654</v>
      </c>
      <c r="J124" s="708" t="s">
        <v>617</v>
      </c>
    </row>
    <row r="125" spans="2:10" ht="15.75">
      <c r="B125" s="317" t="s">
        <v>259</v>
      </c>
      <c r="C125" s="677"/>
      <c r="D125" s="320" t="s">
        <v>616</v>
      </c>
      <c r="E125" s="709"/>
      <c r="F125" s="66"/>
      <c r="G125" s="317" t="s">
        <v>259</v>
      </c>
      <c r="H125" s="677"/>
      <c r="I125" s="320" t="s">
        <v>616</v>
      </c>
      <c r="J125" s="709"/>
    </row>
    <row r="126" spans="2:10" ht="15.75">
      <c r="B126" s="317" t="s">
        <v>258</v>
      </c>
      <c r="C126" s="677"/>
      <c r="D126" s="320" t="s">
        <v>616</v>
      </c>
      <c r="E126" s="709"/>
      <c r="F126" s="66"/>
      <c r="G126" s="317" t="s">
        <v>258</v>
      </c>
      <c r="H126" s="677"/>
      <c r="I126" s="320" t="s">
        <v>616</v>
      </c>
      <c r="J126" s="709"/>
    </row>
    <row r="127" spans="2:10" ht="15.75">
      <c r="B127" s="317" t="s">
        <v>257</v>
      </c>
      <c r="C127" s="677"/>
      <c r="D127" s="320" t="s">
        <v>654</v>
      </c>
      <c r="E127" s="709"/>
      <c r="F127" s="66"/>
      <c r="G127" s="317" t="s">
        <v>257</v>
      </c>
      <c r="H127" s="677"/>
      <c r="I127" s="320" t="s">
        <v>654</v>
      </c>
      <c r="J127" s="709"/>
    </row>
    <row r="128" spans="2:10" ht="16.5" thickBot="1">
      <c r="B128" s="318" t="s">
        <v>256</v>
      </c>
      <c r="C128" s="678"/>
      <c r="D128" s="321" t="s">
        <v>616</v>
      </c>
      <c r="E128" s="710"/>
      <c r="F128" s="66"/>
      <c r="G128" s="318" t="s">
        <v>256</v>
      </c>
      <c r="H128" s="678"/>
      <c r="I128" s="321" t="s">
        <v>616</v>
      </c>
      <c r="J128" s="710"/>
    </row>
    <row r="129" spans="2:10" ht="15.75">
      <c r="B129" s="222"/>
      <c r="C129" s="516"/>
      <c r="D129" s="395"/>
      <c r="E129" s="395"/>
      <c r="F129" s="66"/>
      <c r="G129" s="452"/>
      <c r="H129" s="452"/>
      <c r="I129" s="452"/>
      <c r="J129" s="453"/>
    </row>
    <row r="130" spans="2:10" ht="15.75">
      <c r="B130" s="222"/>
      <c r="C130" s="516"/>
      <c r="D130" s="395"/>
      <c r="E130" s="395"/>
      <c r="F130" s="66"/>
      <c r="G130" s="452"/>
      <c r="H130" s="452"/>
      <c r="I130" s="452"/>
      <c r="J130" s="453"/>
    </row>
    <row r="131" spans="2:10" ht="15">
      <c r="B131" s="450"/>
      <c r="C131" s="450"/>
      <c r="D131" s="450"/>
      <c r="E131" s="450"/>
      <c r="F131" s="66"/>
      <c r="G131" s="452"/>
      <c r="H131" s="452"/>
      <c r="I131" s="452"/>
      <c r="J131" s="452"/>
    </row>
    <row r="132" spans="2:10" ht="15.75" thickBot="1">
      <c r="B132" s="450"/>
      <c r="C132" s="450"/>
      <c r="D132" s="450"/>
      <c r="E132" s="450"/>
      <c r="F132" s="66"/>
      <c r="G132" s="452"/>
      <c r="H132" s="452"/>
      <c r="I132" s="452"/>
      <c r="J132" s="452"/>
    </row>
    <row r="133" spans="2:10" ht="48" thickBot="1">
      <c r="B133" s="223" t="s">
        <v>250</v>
      </c>
      <c r="C133" s="223" t="s">
        <v>251</v>
      </c>
      <c r="D133" s="224" t="s">
        <v>252</v>
      </c>
      <c r="E133" s="225" t="s">
        <v>253</v>
      </c>
      <c r="F133" s="66"/>
      <c r="G133" s="223" t="s">
        <v>250</v>
      </c>
      <c r="H133" s="223" t="s">
        <v>251</v>
      </c>
      <c r="I133" s="224" t="s">
        <v>252</v>
      </c>
      <c r="J133" s="225" t="s">
        <v>253</v>
      </c>
    </row>
    <row r="134" spans="2:10" ht="15.75" customHeight="1">
      <c r="B134" s="316" t="s">
        <v>254</v>
      </c>
      <c r="C134" s="676" t="s">
        <v>501</v>
      </c>
      <c r="D134" s="319" t="s">
        <v>255</v>
      </c>
      <c r="E134" s="708" t="s">
        <v>555</v>
      </c>
      <c r="F134" s="66"/>
      <c r="G134" s="316" t="s">
        <v>254</v>
      </c>
      <c r="H134" s="676" t="s">
        <v>615</v>
      </c>
      <c r="I134" s="319" t="s">
        <v>654</v>
      </c>
      <c r="J134" s="708" t="s">
        <v>617</v>
      </c>
    </row>
    <row r="135" spans="2:10" ht="15.75">
      <c r="B135" s="317" t="s">
        <v>259</v>
      </c>
      <c r="C135" s="677"/>
      <c r="D135" s="320" t="s">
        <v>790</v>
      </c>
      <c r="E135" s="709"/>
      <c r="F135" s="66"/>
      <c r="G135" s="317" t="s">
        <v>259</v>
      </c>
      <c r="H135" s="677"/>
      <c r="I135" s="320" t="s">
        <v>616</v>
      </c>
      <c r="J135" s="709"/>
    </row>
    <row r="136" spans="2:10" ht="15.75">
      <c r="B136" s="317" t="s">
        <v>258</v>
      </c>
      <c r="C136" s="677"/>
      <c r="D136" s="320" t="s">
        <v>255</v>
      </c>
      <c r="E136" s="709"/>
      <c r="F136" s="66"/>
      <c r="G136" s="317" t="s">
        <v>258</v>
      </c>
      <c r="H136" s="677"/>
      <c r="I136" s="320" t="s">
        <v>616</v>
      </c>
      <c r="J136" s="709"/>
    </row>
    <row r="137" spans="2:10" ht="15.75">
      <c r="B137" s="317" t="s">
        <v>257</v>
      </c>
      <c r="C137" s="677"/>
      <c r="D137" s="320" t="s">
        <v>263</v>
      </c>
      <c r="E137" s="709"/>
      <c r="F137" s="66"/>
      <c r="G137" s="317" t="s">
        <v>257</v>
      </c>
      <c r="H137" s="677"/>
      <c r="I137" s="320" t="s">
        <v>654</v>
      </c>
      <c r="J137" s="709"/>
    </row>
    <row r="138" spans="2:10" ht="16.5" thickBot="1">
      <c r="B138" s="318" t="s">
        <v>256</v>
      </c>
      <c r="C138" s="678"/>
      <c r="D138" s="321" t="s">
        <v>789</v>
      </c>
      <c r="E138" s="710"/>
      <c r="F138" s="66"/>
      <c r="G138" s="318" t="s">
        <v>256</v>
      </c>
      <c r="H138" s="678"/>
      <c r="I138" s="321" t="s">
        <v>616</v>
      </c>
      <c r="J138" s="710"/>
    </row>
    <row r="139" spans="2:9" ht="15.75">
      <c r="B139" s="222"/>
      <c r="C139" s="516"/>
      <c r="D139" s="395"/>
      <c r="E139" s="395"/>
      <c r="F139" s="66"/>
      <c r="G139" s="66"/>
      <c r="H139" s="66"/>
      <c r="I139" s="66"/>
    </row>
    <row r="140" spans="2:9" ht="15.75">
      <c r="B140" s="222"/>
      <c r="C140" s="516"/>
      <c r="D140" s="395"/>
      <c r="E140" s="395"/>
      <c r="F140" s="66"/>
      <c r="G140" s="66"/>
      <c r="H140" s="66"/>
      <c r="I140" s="66"/>
    </row>
    <row r="141" spans="2:9" ht="15.75">
      <c r="B141" s="222"/>
      <c r="C141" s="516"/>
      <c r="D141" s="395"/>
      <c r="E141" s="395"/>
      <c r="F141" s="66"/>
      <c r="G141" s="66"/>
      <c r="H141" s="66"/>
      <c r="I141" s="66"/>
    </row>
    <row r="142" spans="6:9" ht="13.5" thickBot="1">
      <c r="F142" s="66"/>
      <c r="G142" s="66"/>
      <c r="H142" s="66"/>
      <c r="I142" s="66"/>
    </row>
    <row r="143" spans="2:10" ht="45.75" customHeight="1" thickBot="1">
      <c r="B143" s="223" t="s">
        <v>250</v>
      </c>
      <c r="C143" s="223" t="s">
        <v>251</v>
      </c>
      <c r="D143" s="224" t="s">
        <v>252</v>
      </c>
      <c r="E143" s="225" t="s">
        <v>253</v>
      </c>
      <c r="F143" s="66"/>
      <c r="G143" s="223" t="s">
        <v>250</v>
      </c>
      <c r="H143" s="223" t="s">
        <v>251</v>
      </c>
      <c r="I143" s="224" t="s">
        <v>252</v>
      </c>
      <c r="J143" s="225" t="s">
        <v>253</v>
      </c>
    </row>
    <row r="144" spans="2:10" ht="15.75">
      <c r="B144" s="316" t="s">
        <v>254</v>
      </c>
      <c r="C144" s="676" t="s">
        <v>264</v>
      </c>
      <c r="D144" s="319" t="s">
        <v>479</v>
      </c>
      <c r="E144" s="708" t="s">
        <v>556</v>
      </c>
      <c r="F144" s="66"/>
      <c r="G144" s="316" t="s">
        <v>254</v>
      </c>
      <c r="H144" s="676" t="s">
        <v>417</v>
      </c>
      <c r="I144" s="319" t="s">
        <v>656</v>
      </c>
      <c r="J144" s="708" t="s">
        <v>557</v>
      </c>
    </row>
    <row r="145" spans="2:10" ht="15.75">
      <c r="B145" s="317" t="s">
        <v>259</v>
      </c>
      <c r="C145" s="677"/>
      <c r="D145" s="461" t="s">
        <v>480</v>
      </c>
      <c r="E145" s="709"/>
      <c r="F145" s="66"/>
      <c r="G145" s="317" t="s">
        <v>259</v>
      </c>
      <c r="H145" s="677"/>
      <c r="I145" s="320" t="s">
        <v>374</v>
      </c>
      <c r="J145" s="709"/>
    </row>
    <row r="146" spans="2:10" ht="15.75">
      <c r="B146" s="317" t="s">
        <v>258</v>
      </c>
      <c r="C146" s="677"/>
      <c r="D146" s="320" t="s">
        <v>478</v>
      </c>
      <c r="E146" s="709"/>
      <c r="F146" s="66"/>
      <c r="G146" s="317" t="s">
        <v>258</v>
      </c>
      <c r="H146" s="677"/>
      <c r="I146" s="320" t="s">
        <v>789</v>
      </c>
      <c r="J146" s="709"/>
    </row>
    <row r="147" spans="2:10" ht="15.75">
      <c r="B147" s="317" t="s">
        <v>257</v>
      </c>
      <c r="C147" s="677"/>
      <c r="D147" s="320" t="s">
        <v>478</v>
      </c>
      <c r="E147" s="709"/>
      <c r="F147" s="66"/>
      <c r="G147" s="317" t="s">
        <v>257</v>
      </c>
      <c r="H147" s="677"/>
      <c r="I147" s="320" t="s">
        <v>655</v>
      </c>
      <c r="J147" s="709"/>
    </row>
    <row r="148" spans="2:10" ht="15.75" customHeight="1" thickBot="1">
      <c r="B148" s="318" t="s">
        <v>256</v>
      </c>
      <c r="C148" s="678"/>
      <c r="D148" s="321" t="s">
        <v>255</v>
      </c>
      <c r="E148" s="710"/>
      <c r="F148" s="66"/>
      <c r="G148" s="318" t="s">
        <v>256</v>
      </c>
      <c r="H148" s="678"/>
      <c r="I148" s="321" t="s">
        <v>419</v>
      </c>
      <c r="J148" s="710"/>
    </row>
    <row r="149" spans="6:9" ht="12.75">
      <c r="F149" s="66"/>
      <c r="G149" s="66"/>
      <c r="H149" s="66"/>
      <c r="I149" s="66"/>
    </row>
    <row r="150" spans="6:9" ht="12.75">
      <c r="F150" s="66"/>
      <c r="G150" s="66"/>
      <c r="H150" s="66"/>
      <c r="I150" s="66"/>
    </row>
    <row r="151" spans="6:9" ht="13.5" thickBot="1">
      <c r="F151" s="66"/>
      <c r="G151" s="66"/>
      <c r="H151" s="66"/>
      <c r="I151" s="66"/>
    </row>
    <row r="152" spans="2:10" ht="21.75" thickBot="1">
      <c r="B152" s="805" t="s">
        <v>260</v>
      </c>
      <c r="C152" s="806"/>
      <c r="D152" s="806"/>
      <c r="E152" s="807"/>
      <c r="F152" s="66"/>
      <c r="G152" s="805" t="s">
        <v>260</v>
      </c>
      <c r="H152" s="806"/>
      <c r="I152" s="806"/>
      <c r="J152" s="807"/>
    </row>
    <row r="153" spans="2:10" ht="48" thickBot="1">
      <c r="B153" s="223" t="s">
        <v>250</v>
      </c>
      <c r="C153" s="223" t="s">
        <v>251</v>
      </c>
      <c r="D153" s="224" t="s">
        <v>252</v>
      </c>
      <c r="E153" s="225" t="s">
        <v>253</v>
      </c>
      <c r="F153" s="66"/>
      <c r="G153" s="322" t="s">
        <v>250</v>
      </c>
      <c r="H153" s="323" t="s">
        <v>251</v>
      </c>
      <c r="I153" s="323" t="s">
        <v>252</v>
      </c>
      <c r="J153" s="324" t="s">
        <v>253</v>
      </c>
    </row>
    <row r="154" spans="2:10" ht="15.75">
      <c r="B154" s="316" t="s">
        <v>254</v>
      </c>
      <c r="C154" s="676" t="s">
        <v>570</v>
      </c>
      <c r="D154" s="319" t="s">
        <v>331</v>
      </c>
      <c r="E154" s="708" t="s">
        <v>787</v>
      </c>
      <c r="F154" s="66"/>
      <c r="G154" s="316" t="s">
        <v>254</v>
      </c>
      <c r="H154" s="676" t="s">
        <v>261</v>
      </c>
      <c r="I154" s="319" t="s">
        <v>374</v>
      </c>
      <c r="J154" s="708" t="s">
        <v>788</v>
      </c>
    </row>
    <row r="155" spans="2:10" ht="15.75" customHeight="1">
      <c r="B155" s="317" t="s">
        <v>259</v>
      </c>
      <c r="C155" s="677"/>
      <c r="D155" s="320" t="s">
        <v>263</v>
      </c>
      <c r="E155" s="709"/>
      <c r="F155" s="66"/>
      <c r="G155" s="317" t="s">
        <v>259</v>
      </c>
      <c r="H155" s="677"/>
      <c r="I155" s="320" t="s">
        <v>418</v>
      </c>
      <c r="J155" s="709"/>
    </row>
    <row r="156" spans="2:10" ht="15.75">
      <c r="B156" s="317" t="s">
        <v>258</v>
      </c>
      <c r="C156" s="677"/>
      <c r="D156" s="320" t="s">
        <v>331</v>
      </c>
      <c r="E156" s="709"/>
      <c r="F156" s="66"/>
      <c r="G156" s="317" t="s">
        <v>258</v>
      </c>
      <c r="H156" s="677"/>
      <c r="I156" s="320" t="s">
        <v>656</v>
      </c>
      <c r="J156" s="709"/>
    </row>
    <row r="157" spans="2:10" ht="16.5" thickBot="1">
      <c r="B157" s="318" t="s">
        <v>257</v>
      </c>
      <c r="C157" s="678"/>
      <c r="D157" s="321" t="s">
        <v>478</v>
      </c>
      <c r="E157" s="710"/>
      <c r="F157" s="66"/>
      <c r="G157" s="318" t="s">
        <v>257</v>
      </c>
      <c r="H157" s="678"/>
      <c r="I157" s="321" t="s">
        <v>789</v>
      </c>
      <c r="J157" s="710"/>
    </row>
    <row r="158" spans="6:9" ht="12.75">
      <c r="F158" s="66"/>
      <c r="G158" s="66"/>
      <c r="H158" s="66"/>
      <c r="I158" s="66"/>
    </row>
    <row r="159" spans="6:9" ht="12.75">
      <c r="F159" s="66"/>
      <c r="G159" s="66"/>
      <c r="H159" s="66"/>
      <c r="I159" s="66"/>
    </row>
    <row r="160" spans="2:9" ht="12.75">
      <c r="B160" s="450"/>
      <c r="C160" s="450"/>
      <c r="D160" s="450"/>
      <c r="E160" s="450"/>
      <c r="F160" s="66"/>
      <c r="G160" s="66"/>
      <c r="H160" s="66"/>
      <c r="I160" s="66"/>
    </row>
    <row r="161" spans="2:9" ht="12.75">
      <c r="B161" s="450"/>
      <c r="C161" s="450"/>
      <c r="D161" s="450"/>
      <c r="E161" s="450"/>
      <c r="F161" s="66"/>
      <c r="G161" s="66"/>
      <c r="H161" s="66"/>
      <c r="I161" s="66"/>
    </row>
    <row r="162" spans="2:10" ht="21">
      <c r="B162" s="694" t="s">
        <v>799</v>
      </c>
      <c r="C162" s="695"/>
      <c r="D162" s="695"/>
      <c r="E162" s="695"/>
      <c r="F162" s="695"/>
      <c r="G162" s="695"/>
      <c r="H162" s="695"/>
      <c r="I162" s="695"/>
      <c r="J162" s="695"/>
    </row>
    <row r="163" spans="2:6" ht="12.75">
      <c r="B163" s="450"/>
      <c r="C163" s="450"/>
      <c r="D163" s="450"/>
      <c r="E163" s="450"/>
      <c r="F163" s="66"/>
    </row>
    <row r="164" spans="2:6" ht="13.5" thickBot="1">
      <c r="B164" s="450"/>
      <c r="C164" s="450"/>
      <c r="D164" s="450"/>
      <c r="E164" s="450"/>
      <c r="F164" s="66"/>
    </row>
    <row r="165" spans="2:10" ht="48" thickBot="1">
      <c r="B165" s="223" t="s">
        <v>250</v>
      </c>
      <c r="C165" s="223" t="s">
        <v>251</v>
      </c>
      <c r="D165" s="224" t="s">
        <v>252</v>
      </c>
      <c r="E165" s="225" t="s">
        <v>253</v>
      </c>
      <c r="F165" s="66"/>
      <c r="G165" s="223" t="s">
        <v>250</v>
      </c>
      <c r="H165" s="223" t="s">
        <v>251</v>
      </c>
      <c r="I165" s="224" t="s">
        <v>252</v>
      </c>
      <c r="J165" s="225" t="s">
        <v>253</v>
      </c>
    </row>
    <row r="166" spans="2:10" ht="15.75" customHeight="1">
      <c r="B166" s="633" t="s">
        <v>254</v>
      </c>
      <c r="C166" s="688" t="s">
        <v>266</v>
      </c>
      <c r="D166" s="455" t="s">
        <v>418</v>
      </c>
      <c r="E166" s="691" t="s">
        <v>482</v>
      </c>
      <c r="F166" s="66"/>
      <c r="G166" s="633" t="s">
        <v>254</v>
      </c>
      <c r="H166" s="688" t="s">
        <v>604</v>
      </c>
      <c r="I166" s="455" t="s">
        <v>419</v>
      </c>
      <c r="J166" s="691" t="s">
        <v>605</v>
      </c>
    </row>
    <row r="167" spans="2:10" ht="15.75">
      <c r="B167" s="634" t="s">
        <v>259</v>
      </c>
      <c r="C167" s="689"/>
      <c r="D167" s="456" t="s">
        <v>418</v>
      </c>
      <c r="E167" s="692"/>
      <c r="F167" s="66"/>
      <c r="G167" s="634" t="s">
        <v>259</v>
      </c>
      <c r="H167" s="689"/>
      <c r="I167" s="456" t="s">
        <v>419</v>
      </c>
      <c r="J167" s="692"/>
    </row>
    <row r="168" spans="2:10" ht="15.75">
      <c r="B168" s="634" t="s">
        <v>258</v>
      </c>
      <c r="C168" s="689"/>
      <c r="D168" s="456" t="s">
        <v>374</v>
      </c>
      <c r="E168" s="692"/>
      <c r="F168" s="66"/>
      <c r="G168" s="634" t="s">
        <v>258</v>
      </c>
      <c r="H168" s="689"/>
      <c r="I168" s="456" t="s">
        <v>262</v>
      </c>
      <c r="J168" s="692"/>
    </row>
    <row r="169" spans="2:10" ht="15.75">
      <c r="B169" s="634" t="s">
        <v>257</v>
      </c>
      <c r="C169" s="689"/>
      <c r="D169" s="456" t="s">
        <v>374</v>
      </c>
      <c r="E169" s="692"/>
      <c r="F169" s="66"/>
      <c r="G169" s="634" t="s">
        <v>257</v>
      </c>
      <c r="H169" s="689"/>
      <c r="I169" s="456" t="s">
        <v>262</v>
      </c>
      <c r="J169" s="692"/>
    </row>
    <row r="170" spans="2:10" ht="16.5" thickBot="1">
      <c r="B170" s="635" t="s">
        <v>256</v>
      </c>
      <c r="C170" s="690"/>
      <c r="D170" s="636" t="s">
        <v>792</v>
      </c>
      <c r="E170" s="693"/>
      <c r="F170" s="66"/>
      <c r="G170" s="635" t="s">
        <v>256</v>
      </c>
      <c r="H170" s="690"/>
      <c r="I170" s="636" t="s">
        <v>793</v>
      </c>
      <c r="J170" s="693"/>
    </row>
    <row r="171" spans="2:6" ht="12.75">
      <c r="B171" s="450"/>
      <c r="C171" s="450"/>
      <c r="D171" s="450"/>
      <c r="E171" s="450"/>
      <c r="F171" s="66"/>
    </row>
    <row r="172" spans="2:6" ht="13.5" thickBot="1">
      <c r="B172" s="450"/>
      <c r="C172" s="450"/>
      <c r="D172" s="450"/>
      <c r="E172" s="450"/>
      <c r="F172" s="66"/>
    </row>
    <row r="173" spans="2:10" ht="48" thickBot="1">
      <c r="B173" s="223" t="s">
        <v>250</v>
      </c>
      <c r="C173" s="223" t="s">
        <v>251</v>
      </c>
      <c r="D173" s="224" t="s">
        <v>252</v>
      </c>
      <c r="E173" s="225" t="s">
        <v>253</v>
      </c>
      <c r="F173" s="66"/>
      <c r="G173" s="322" t="s">
        <v>250</v>
      </c>
      <c r="H173" s="323" t="s">
        <v>251</v>
      </c>
      <c r="I173" s="323" t="s">
        <v>252</v>
      </c>
      <c r="J173" s="324" t="s">
        <v>253</v>
      </c>
    </row>
    <row r="174" spans="2:10" ht="15.75" customHeight="1">
      <c r="B174" s="633" t="s">
        <v>254</v>
      </c>
      <c r="C174" s="688" t="s">
        <v>267</v>
      </c>
      <c r="D174" s="455" t="s">
        <v>794</v>
      </c>
      <c r="E174" s="691" t="s">
        <v>483</v>
      </c>
      <c r="F174" s="66"/>
      <c r="G174" s="460" t="s">
        <v>254</v>
      </c>
      <c r="H174" s="676" t="s">
        <v>268</v>
      </c>
      <c r="I174" s="461" t="s">
        <v>262</v>
      </c>
      <c r="J174" s="708" t="s">
        <v>558</v>
      </c>
    </row>
    <row r="175" spans="2:10" ht="15.75">
      <c r="B175" s="634" t="s">
        <v>259</v>
      </c>
      <c r="C175" s="689"/>
      <c r="D175" s="456" t="s">
        <v>656</v>
      </c>
      <c r="E175" s="692"/>
      <c r="F175" s="66"/>
      <c r="G175" s="317" t="s">
        <v>259</v>
      </c>
      <c r="H175" s="677"/>
      <c r="I175" s="320" t="s">
        <v>262</v>
      </c>
      <c r="J175" s="709"/>
    </row>
    <row r="176" spans="2:10" ht="15.75">
      <c r="B176" s="634" t="s">
        <v>258</v>
      </c>
      <c r="C176" s="689"/>
      <c r="D176" s="456" t="s">
        <v>656</v>
      </c>
      <c r="E176" s="692"/>
      <c r="F176" s="66"/>
      <c r="G176" s="317" t="s">
        <v>258</v>
      </c>
      <c r="H176" s="677"/>
      <c r="I176" s="320" t="s">
        <v>656</v>
      </c>
      <c r="J176" s="709"/>
    </row>
    <row r="177" spans="2:10" ht="15.75">
      <c r="B177" s="634" t="s">
        <v>257</v>
      </c>
      <c r="C177" s="689"/>
      <c r="D177" s="456" t="s">
        <v>794</v>
      </c>
      <c r="E177" s="692"/>
      <c r="F177" s="66"/>
      <c r="G177" s="317" t="s">
        <v>257</v>
      </c>
      <c r="H177" s="677"/>
      <c r="I177" s="320" t="s">
        <v>656</v>
      </c>
      <c r="J177" s="709"/>
    </row>
    <row r="178" spans="2:10" ht="16.5" thickBot="1">
      <c r="B178" s="635" t="s">
        <v>256</v>
      </c>
      <c r="C178" s="690"/>
      <c r="D178" s="636" t="s">
        <v>795</v>
      </c>
      <c r="E178" s="693"/>
      <c r="F178" s="66"/>
      <c r="G178" s="637" t="s">
        <v>256</v>
      </c>
      <c r="H178" s="678"/>
      <c r="I178" s="638" t="s">
        <v>481</v>
      </c>
      <c r="J178" s="710"/>
    </row>
    <row r="179" spans="2:6" ht="15.75">
      <c r="B179" s="222"/>
      <c r="C179" s="516"/>
      <c r="D179" s="555"/>
      <c r="E179" s="395"/>
      <c r="F179" s="66"/>
    </row>
    <row r="180" spans="2:6" ht="15.75">
      <c r="B180" s="222"/>
      <c r="C180" s="516"/>
      <c r="D180" s="555"/>
      <c r="E180" s="395"/>
      <c r="F180" s="66"/>
    </row>
    <row r="181" spans="2:6" ht="15.75">
      <c r="B181" s="222"/>
      <c r="C181" s="516"/>
      <c r="D181" s="555"/>
      <c r="E181" s="395"/>
      <c r="F181" s="66"/>
    </row>
    <row r="182" spans="2:6" ht="12.75">
      <c r="B182" s="450"/>
      <c r="C182" s="450"/>
      <c r="D182" s="450"/>
      <c r="E182" s="450"/>
      <c r="F182" s="66"/>
    </row>
    <row r="183" spans="2:6" ht="13.5" thickBot="1">
      <c r="B183" s="450"/>
      <c r="C183" s="450"/>
      <c r="D183" s="450"/>
      <c r="E183" s="450"/>
      <c r="F183" s="66"/>
    </row>
    <row r="184" spans="2:10" ht="21.75" thickBot="1">
      <c r="B184" s="796" t="s">
        <v>260</v>
      </c>
      <c r="C184" s="797"/>
      <c r="D184" s="797"/>
      <c r="E184" s="798"/>
      <c r="F184" s="66"/>
      <c r="G184" s="679" t="s">
        <v>260</v>
      </c>
      <c r="H184" s="680"/>
      <c r="I184" s="680"/>
      <c r="J184" s="681"/>
    </row>
    <row r="185" spans="2:10" ht="48" thickBot="1">
      <c r="B185" s="322" t="s">
        <v>250</v>
      </c>
      <c r="C185" s="323" t="s">
        <v>251</v>
      </c>
      <c r="D185" s="323" t="s">
        <v>252</v>
      </c>
      <c r="E185" s="324" t="s">
        <v>253</v>
      </c>
      <c r="F185" s="66"/>
      <c r="G185" s="322" t="s">
        <v>250</v>
      </c>
      <c r="H185" s="323" t="s">
        <v>251</v>
      </c>
      <c r="I185" s="323" t="s">
        <v>252</v>
      </c>
      <c r="J185" s="324" t="s">
        <v>253</v>
      </c>
    </row>
    <row r="186" spans="2:10" ht="15.75" customHeight="1">
      <c r="B186" s="316" t="s">
        <v>254</v>
      </c>
      <c r="C186" s="676" t="s">
        <v>508</v>
      </c>
      <c r="D186" s="457" t="s">
        <v>510</v>
      </c>
      <c r="E186" s="682" t="s">
        <v>511</v>
      </c>
      <c r="F186" s="66"/>
      <c r="G186" s="316" t="s">
        <v>254</v>
      </c>
      <c r="H186" s="676" t="s">
        <v>509</v>
      </c>
      <c r="I186" s="457" t="s">
        <v>797</v>
      </c>
      <c r="J186" s="682" t="s">
        <v>798</v>
      </c>
    </row>
    <row r="187" spans="2:10" ht="15.75" customHeight="1">
      <c r="B187" s="460" t="s">
        <v>259</v>
      </c>
      <c r="C187" s="677"/>
      <c r="D187" s="639" t="s">
        <v>657</v>
      </c>
      <c r="E187" s="683"/>
      <c r="F187" s="66"/>
      <c r="G187" s="317" t="s">
        <v>259</v>
      </c>
      <c r="H187" s="677"/>
      <c r="I187" s="458" t="s">
        <v>789</v>
      </c>
      <c r="J187" s="683"/>
    </row>
    <row r="188" spans="2:10" ht="15.75">
      <c r="B188" s="317" t="s">
        <v>258</v>
      </c>
      <c r="C188" s="677"/>
      <c r="D188" s="458" t="s">
        <v>656</v>
      </c>
      <c r="E188" s="683"/>
      <c r="F188" s="66"/>
      <c r="G188" s="317" t="s">
        <v>258</v>
      </c>
      <c r="H188" s="677"/>
      <c r="I188" s="458" t="s">
        <v>797</v>
      </c>
      <c r="J188" s="683"/>
    </row>
    <row r="189" spans="2:10" ht="16.5" thickBot="1">
      <c r="B189" s="318" t="s">
        <v>257</v>
      </c>
      <c r="C189" s="678"/>
      <c r="D189" s="459" t="s">
        <v>796</v>
      </c>
      <c r="E189" s="684"/>
      <c r="F189" s="66"/>
      <c r="G189" s="318" t="s">
        <v>257</v>
      </c>
      <c r="H189" s="678"/>
      <c r="I189" s="459" t="s">
        <v>797</v>
      </c>
      <c r="J189" s="684"/>
    </row>
    <row r="190" spans="1:6" ht="15.75">
      <c r="A190" s="1"/>
      <c r="B190" s="222"/>
      <c r="C190" s="516"/>
      <c r="D190" s="536"/>
      <c r="E190" s="537"/>
      <c r="F190" s="309"/>
    </row>
    <row r="191" ht="12.75">
      <c r="F191" s="66"/>
    </row>
    <row r="192" ht="13.5" thickBot="1">
      <c r="F192" s="66"/>
    </row>
    <row r="193" spans="2:9" ht="45" customHeight="1" thickBot="1">
      <c r="B193" s="463" t="s">
        <v>250</v>
      </c>
      <c r="C193" s="463" t="s">
        <v>251</v>
      </c>
      <c r="D193" s="463" t="s">
        <v>290</v>
      </c>
      <c r="E193" s="465" t="s">
        <v>289</v>
      </c>
      <c r="F193" s="66"/>
      <c r="G193" s="66"/>
      <c r="H193" s="66"/>
      <c r="I193" s="66"/>
    </row>
    <row r="194" spans="2:9" ht="21.75" customHeight="1">
      <c r="B194" s="640" t="s">
        <v>254</v>
      </c>
      <c r="C194" s="664" t="s">
        <v>234</v>
      </c>
      <c r="D194" s="641" t="s">
        <v>480</v>
      </c>
      <c r="E194" s="667" t="s">
        <v>566</v>
      </c>
      <c r="F194" s="66"/>
      <c r="G194" s="66"/>
      <c r="H194" s="66"/>
      <c r="I194" s="66"/>
    </row>
    <row r="195" spans="2:9" ht="21.75" customHeight="1">
      <c r="B195" s="642" t="s">
        <v>259</v>
      </c>
      <c r="C195" s="665"/>
      <c r="D195" s="643" t="s">
        <v>480</v>
      </c>
      <c r="E195" s="668"/>
      <c r="F195" s="66"/>
      <c r="G195" s="66"/>
      <c r="H195" s="66"/>
      <c r="I195" s="66"/>
    </row>
    <row r="196" spans="2:9" ht="21.75" customHeight="1">
      <c r="B196" s="642" t="s">
        <v>258</v>
      </c>
      <c r="C196" s="665"/>
      <c r="D196" s="643" t="s">
        <v>658</v>
      </c>
      <c r="E196" s="668"/>
      <c r="F196" s="66"/>
      <c r="G196" s="66"/>
      <c r="H196" s="66"/>
      <c r="I196" s="66"/>
    </row>
    <row r="197" spans="2:9" ht="21.75" customHeight="1" thickBot="1">
      <c r="B197" s="644" t="s">
        <v>257</v>
      </c>
      <c r="C197" s="666"/>
      <c r="D197" s="645" t="s">
        <v>480</v>
      </c>
      <c r="E197" s="669"/>
      <c r="F197" s="66"/>
      <c r="G197" s="66"/>
      <c r="H197" s="66"/>
      <c r="I197" s="66"/>
    </row>
    <row r="198" spans="2:5" ht="21.75" customHeight="1">
      <c r="B198" s="646" t="s">
        <v>254</v>
      </c>
      <c r="C198" s="670" t="s">
        <v>567</v>
      </c>
      <c r="D198" s="647" t="s">
        <v>479</v>
      </c>
      <c r="E198" s="673" t="s">
        <v>568</v>
      </c>
    </row>
    <row r="199" spans="2:5" ht="21.75" customHeight="1">
      <c r="B199" s="648" t="s">
        <v>259</v>
      </c>
      <c r="C199" s="671"/>
      <c r="D199" s="649" t="s">
        <v>479</v>
      </c>
      <c r="E199" s="674"/>
    </row>
    <row r="200" spans="2:5" ht="21.75" customHeight="1">
      <c r="B200" s="648" t="s">
        <v>258</v>
      </c>
      <c r="C200" s="671"/>
      <c r="D200" s="649" t="s">
        <v>480</v>
      </c>
      <c r="E200" s="674"/>
    </row>
    <row r="201" spans="2:5" ht="21.75" customHeight="1" thickBot="1">
      <c r="B201" s="650" t="s">
        <v>257</v>
      </c>
      <c r="C201" s="672"/>
      <c r="D201" s="651" t="s">
        <v>479</v>
      </c>
      <c r="E201" s="675"/>
    </row>
    <row r="203" spans="2:3" ht="15.75">
      <c r="B203" s="126" t="s">
        <v>875</v>
      </c>
      <c r="C203" s="76"/>
    </row>
    <row r="204" spans="2:3" ht="15.75">
      <c r="B204" s="147" t="s">
        <v>543</v>
      </c>
      <c r="C204" s="76"/>
    </row>
  </sheetData>
  <sheetProtection/>
  <mergeCells count="148">
    <mergeCell ref="I47:I54"/>
    <mergeCell ref="J47:J54"/>
    <mergeCell ref="K51:K52"/>
    <mergeCell ref="D109:E109"/>
    <mergeCell ref="D112:E112"/>
    <mergeCell ref="D106:E106"/>
    <mergeCell ref="I69:I73"/>
    <mergeCell ref="D69:D73"/>
    <mergeCell ref="K79:K83"/>
    <mergeCell ref="J59:J63"/>
    <mergeCell ref="B106:B110"/>
    <mergeCell ref="E154:E157"/>
    <mergeCell ref="D107:E107"/>
    <mergeCell ref="B152:E152"/>
    <mergeCell ref="G152:J152"/>
    <mergeCell ref="E144:E148"/>
    <mergeCell ref="J119:J123"/>
    <mergeCell ref="H124:H128"/>
    <mergeCell ref="C124:C128"/>
    <mergeCell ref="E124:E128"/>
    <mergeCell ref="G103:J103"/>
    <mergeCell ref="I79:I83"/>
    <mergeCell ref="I106:J106"/>
    <mergeCell ref="J74:J78"/>
    <mergeCell ref="I105:J105"/>
    <mergeCell ref="H119:H123"/>
    <mergeCell ref="H144:H148"/>
    <mergeCell ref="J144:J148"/>
    <mergeCell ref="B184:E184"/>
    <mergeCell ref="C134:C138"/>
    <mergeCell ref="C144:C148"/>
    <mergeCell ref="C174:C178"/>
    <mergeCell ref="E134:E138"/>
    <mergeCell ref="B29:B34"/>
    <mergeCell ref="C29:C34"/>
    <mergeCell ref="D29:D34"/>
    <mergeCell ref="E29:E34"/>
    <mergeCell ref="D64:D68"/>
    <mergeCell ref="D39:D46"/>
    <mergeCell ref="B47:B54"/>
    <mergeCell ref="C47:C54"/>
    <mergeCell ref="D47:D54"/>
    <mergeCell ref="E47:E54"/>
    <mergeCell ref="F39:F46"/>
    <mergeCell ref="B103:E103"/>
    <mergeCell ref="D110:E110"/>
    <mergeCell ref="F47:F54"/>
    <mergeCell ref="H47:H54"/>
    <mergeCell ref="J64:J68"/>
    <mergeCell ref="D108:E108"/>
    <mergeCell ref="I59:I63"/>
    <mergeCell ref="B100:K101"/>
    <mergeCell ref="K64:K68"/>
    <mergeCell ref="H39:H46"/>
    <mergeCell ref="I39:I46"/>
    <mergeCell ref="K74:K78"/>
    <mergeCell ref="K69:K73"/>
    <mergeCell ref="I64:I68"/>
    <mergeCell ref="O69:O73"/>
    <mergeCell ref="L59:L63"/>
    <mergeCell ref="K59:K63"/>
    <mergeCell ref="L64:L68"/>
    <mergeCell ref="M59:M63"/>
    <mergeCell ref="K43:K44"/>
    <mergeCell ref="J55:J58"/>
    <mergeCell ref="K55:K58"/>
    <mergeCell ref="L55:L58"/>
    <mergeCell ref="M55:M58"/>
    <mergeCell ref="O55:O58"/>
    <mergeCell ref="Q14:Q18"/>
    <mergeCell ref="I14:I28"/>
    <mergeCell ref="O74:O78"/>
    <mergeCell ref="L74:L78"/>
    <mergeCell ref="M69:M73"/>
    <mergeCell ref="O64:O68"/>
    <mergeCell ref="I29:I34"/>
    <mergeCell ref="K32:K33"/>
    <mergeCell ref="I55:I58"/>
    <mergeCell ref="O59:O63"/>
    <mergeCell ref="B39:B46"/>
    <mergeCell ref="J154:J157"/>
    <mergeCell ref="C39:C46"/>
    <mergeCell ref="N2:N3"/>
    <mergeCell ref="B6:Q6"/>
    <mergeCell ref="H14:H28"/>
    <mergeCell ref="Q64:Q88"/>
    <mergeCell ref="O84:O88"/>
    <mergeCell ref="D55:D58"/>
    <mergeCell ref="G2:K3"/>
    <mergeCell ref="C14:C28"/>
    <mergeCell ref="B14:B28"/>
    <mergeCell ref="E119:E123"/>
    <mergeCell ref="J14:J28"/>
    <mergeCell ref="J29:J34"/>
    <mergeCell ref="F29:F34"/>
    <mergeCell ref="H29:H34"/>
    <mergeCell ref="D111:E111"/>
    <mergeCell ref="J39:J46"/>
    <mergeCell ref="D14:D28"/>
    <mergeCell ref="A46:A88"/>
    <mergeCell ref="C119:C123"/>
    <mergeCell ref="H154:H157"/>
    <mergeCell ref="C154:C157"/>
    <mergeCell ref="D59:D63"/>
    <mergeCell ref="D105:E105"/>
    <mergeCell ref="D113:E113"/>
    <mergeCell ref="D79:D83"/>
    <mergeCell ref="D74:D78"/>
    <mergeCell ref="E39:E46"/>
    <mergeCell ref="L69:L73"/>
    <mergeCell ref="I84:I88"/>
    <mergeCell ref="J84:J88"/>
    <mergeCell ref="K84:K88"/>
    <mergeCell ref="M84:M88"/>
    <mergeCell ref="M74:M78"/>
    <mergeCell ref="M79:M83"/>
    <mergeCell ref="J79:J83"/>
    <mergeCell ref="J69:J73"/>
    <mergeCell ref="I74:I78"/>
    <mergeCell ref="O79:O83"/>
    <mergeCell ref="L79:L83"/>
    <mergeCell ref="E174:E178"/>
    <mergeCell ref="B162:J162"/>
    <mergeCell ref="H134:H138"/>
    <mergeCell ref="J134:J138"/>
    <mergeCell ref="H174:H178"/>
    <mergeCell ref="J174:J178"/>
    <mergeCell ref="L84:L88"/>
    <mergeCell ref="J124:J128"/>
    <mergeCell ref="Q55:Q58"/>
    <mergeCell ref="Q59:Q63"/>
    <mergeCell ref="C166:C170"/>
    <mergeCell ref="E166:E170"/>
    <mergeCell ref="H166:H170"/>
    <mergeCell ref="J166:J170"/>
    <mergeCell ref="B116:J116"/>
    <mergeCell ref="I107:J107"/>
    <mergeCell ref="D84:D88"/>
    <mergeCell ref="M64:M68"/>
    <mergeCell ref="C194:C197"/>
    <mergeCell ref="E194:E197"/>
    <mergeCell ref="C198:C201"/>
    <mergeCell ref="E198:E201"/>
    <mergeCell ref="C186:C189"/>
    <mergeCell ref="G184:J184"/>
    <mergeCell ref="H186:H189"/>
    <mergeCell ref="J186:J189"/>
    <mergeCell ref="E186:E189"/>
  </mergeCells>
  <printOptions horizontalCentered="1" verticalCentered="1"/>
  <pageMargins left="0" right="0" top="0" bottom="0.3937007874015748" header="0" footer="0"/>
  <pageSetup fitToHeight="0" fitToWidth="1" horizontalDpi="600" verticalDpi="600" orientation="landscape" paperSize="9" scale="26" r:id="rId4"/>
  <headerFooter alignWithMargins="0">
    <oddFooter>&amp;L&amp;F</oddFooter>
  </headerFooter>
  <rowBreaks count="1" manualBreakCount="1">
    <brk id="70" max="16"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G77"/>
  <sheetViews>
    <sheetView tabSelected="1" zoomScale="80" zoomScaleNormal="80" zoomScaleSheetLayoutView="75" zoomScalePageLayoutView="0" workbookViewId="0" topLeftCell="D1">
      <selection activeCell="H11" sqref="H11"/>
    </sheetView>
  </sheetViews>
  <sheetFormatPr defaultColWidth="11.421875" defaultRowHeight="12.75"/>
  <cols>
    <col min="1" max="1" width="1.421875" style="2" customWidth="1"/>
    <col min="2" max="2" width="29.140625" style="2" customWidth="1"/>
    <col min="3" max="3" width="22.57421875" style="2" customWidth="1"/>
    <col min="4" max="4" width="27.421875" style="2" customWidth="1"/>
    <col min="5" max="5" width="18.8515625" style="2" customWidth="1"/>
    <col min="6" max="6" width="20.28125" style="2" customWidth="1"/>
    <col min="7" max="7" width="31.421875" style="2" customWidth="1"/>
    <col min="8" max="8" width="43.28125" style="2" customWidth="1"/>
    <col min="9" max="9" width="27.140625" style="2" customWidth="1"/>
    <col min="10" max="10" width="26.140625" style="2" customWidth="1"/>
    <col min="11" max="11" width="54.7109375" style="2" hidden="1" customWidth="1"/>
    <col min="12" max="12" width="31.7109375" style="2" customWidth="1"/>
    <col min="13" max="13" width="90.57421875" style="2" customWidth="1"/>
    <col min="14" max="14" width="45.7109375" style="1" customWidth="1"/>
    <col min="15" max="15" width="22.28125" style="1" customWidth="1"/>
    <col min="16" max="16" width="21.421875" style="1" customWidth="1"/>
    <col min="17" max="17" width="24.57421875" style="1" customWidth="1"/>
    <col min="18" max="18" width="19.421875" style="1" customWidth="1"/>
    <col min="19" max="19" width="53.8515625" style="1" customWidth="1"/>
    <col min="20" max="16384" width="11.421875" style="1" customWidth="1"/>
  </cols>
  <sheetData>
    <row r="1" spans="10:16" ht="12.75">
      <c r="J1" s="66"/>
      <c r="N1" s="2"/>
      <c r="O1" s="2"/>
      <c r="P1" s="2"/>
    </row>
    <row r="2" spans="6:59" ht="12.75" customHeight="1">
      <c r="F2" s="762" t="s">
        <v>16</v>
      </c>
      <c r="G2" s="762"/>
      <c r="H2" s="762"/>
      <c r="I2" s="762"/>
      <c r="J2" s="762"/>
      <c r="K2" s="762"/>
      <c r="L2" s="1"/>
      <c r="M2" s="762" t="s">
        <v>17</v>
      </c>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row>
    <row r="3" spans="1:59" ht="12.75" customHeight="1">
      <c r="A3" s="1"/>
      <c r="B3" s="1"/>
      <c r="C3" s="21"/>
      <c r="D3" s="21"/>
      <c r="E3" s="21"/>
      <c r="F3" s="762"/>
      <c r="G3" s="762"/>
      <c r="H3" s="762"/>
      <c r="I3" s="762"/>
      <c r="J3" s="762"/>
      <c r="K3" s="762"/>
      <c r="L3" s="61"/>
      <c r="M3" s="762"/>
      <c r="O3" s="61"/>
      <c r="P3" s="21"/>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row>
    <row r="4" spans="1:59" ht="12.75" customHeight="1">
      <c r="A4" s="1"/>
      <c r="B4" s="1"/>
      <c r="C4" s="21"/>
      <c r="D4" s="21"/>
      <c r="E4" s="21"/>
      <c r="H4" s="21"/>
      <c r="I4" s="22"/>
      <c r="J4" s="66"/>
      <c r="L4" s="61"/>
      <c r="M4" s="61"/>
      <c r="N4" s="61"/>
      <c r="O4" s="61"/>
      <c r="P4" s="21"/>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row>
    <row r="5" spans="2:59" ht="14.25" customHeight="1">
      <c r="B5" s="3"/>
      <c r="C5" s="3"/>
      <c r="D5" s="3"/>
      <c r="J5" s="66"/>
      <c r="L5" s="4"/>
      <c r="M5" s="4"/>
      <c r="N5" s="4"/>
      <c r="O5" s="4"/>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2:13" s="8" customFormat="1" ht="38.25" customHeight="1" thickBot="1">
      <c r="B6" s="57"/>
      <c r="C6" s="57"/>
      <c r="D6" s="57"/>
      <c r="E6" s="284"/>
      <c r="F6" s="293"/>
      <c r="G6" s="284"/>
      <c r="H6" s="294"/>
      <c r="I6" s="293"/>
      <c r="J6" s="283"/>
      <c r="K6" s="295"/>
      <c r="L6" s="296"/>
      <c r="M6" s="189"/>
    </row>
    <row r="7" spans="2:14" s="8" customFormat="1" ht="38.25" customHeight="1" thickBot="1">
      <c r="B7" s="841" t="s">
        <v>319</v>
      </c>
      <c r="C7" s="842"/>
      <c r="D7" s="842"/>
      <c r="E7" s="842"/>
      <c r="F7" s="842"/>
      <c r="G7" s="842"/>
      <c r="H7" s="842"/>
      <c r="I7" s="842"/>
      <c r="J7" s="842"/>
      <c r="K7" s="842"/>
      <c r="L7" s="842"/>
      <c r="M7" s="843"/>
      <c r="N7" s="404"/>
    </row>
    <row r="8" spans="2:14" s="8" customFormat="1" ht="38.25" customHeight="1" thickBot="1">
      <c r="B8" s="838" t="s">
        <v>386</v>
      </c>
      <c r="C8" s="839"/>
      <c r="D8" s="839"/>
      <c r="E8" s="839"/>
      <c r="F8" s="839"/>
      <c r="G8" s="839"/>
      <c r="H8" s="839"/>
      <c r="I8" s="839"/>
      <c r="J8" s="839"/>
      <c r="K8" s="839"/>
      <c r="L8" s="839"/>
      <c r="M8" s="840"/>
      <c r="N8" s="404"/>
    </row>
    <row r="9" spans="2:13" s="8" customFormat="1" ht="96.75" customHeight="1" thickBot="1">
      <c r="B9" s="94" t="s">
        <v>1</v>
      </c>
      <c r="C9" s="285" t="s">
        <v>318</v>
      </c>
      <c r="D9" s="286" t="s">
        <v>82</v>
      </c>
      <c r="E9" s="286" t="s">
        <v>83</v>
      </c>
      <c r="F9" s="297" t="s">
        <v>84</v>
      </c>
      <c r="G9" s="298" t="s">
        <v>154</v>
      </c>
      <c r="H9" s="287" t="s">
        <v>85</v>
      </c>
      <c r="I9" s="287" t="s">
        <v>320</v>
      </c>
      <c r="J9" s="287" t="s">
        <v>321</v>
      </c>
      <c r="K9" s="299" t="s">
        <v>36</v>
      </c>
      <c r="L9" s="300" t="s">
        <v>203</v>
      </c>
      <c r="M9" s="300" t="s">
        <v>205</v>
      </c>
    </row>
    <row r="10" spans="2:13" s="8" customFormat="1" ht="60" customHeight="1">
      <c r="B10" s="178" t="s">
        <v>201</v>
      </c>
      <c r="C10" s="179" t="s">
        <v>158</v>
      </c>
      <c r="D10" s="177" t="s">
        <v>407</v>
      </c>
      <c r="E10" s="180">
        <v>42655</v>
      </c>
      <c r="F10" s="177" t="s">
        <v>503</v>
      </c>
      <c r="G10" s="177" t="s">
        <v>371</v>
      </c>
      <c r="H10" s="179" t="s">
        <v>372</v>
      </c>
      <c r="I10" s="179" t="s">
        <v>408</v>
      </c>
      <c r="J10" s="177" t="s">
        <v>409</v>
      </c>
      <c r="K10" s="179"/>
      <c r="L10" s="191" t="s">
        <v>504</v>
      </c>
      <c r="M10" s="181" t="s">
        <v>905</v>
      </c>
    </row>
    <row r="11" spans="2:13" s="8" customFormat="1" ht="60" customHeight="1">
      <c r="B11" s="178" t="s">
        <v>200</v>
      </c>
      <c r="C11" s="179" t="s">
        <v>202</v>
      </c>
      <c r="D11" s="179" t="s">
        <v>981</v>
      </c>
      <c r="E11" s="177" t="s">
        <v>982</v>
      </c>
      <c r="F11" s="177" t="s">
        <v>983</v>
      </c>
      <c r="G11" s="177" t="s">
        <v>159</v>
      </c>
      <c r="H11" s="179" t="s">
        <v>160</v>
      </c>
      <c r="I11" s="179" t="s">
        <v>984</v>
      </c>
      <c r="J11" s="177" t="s">
        <v>808</v>
      </c>
      <c r="K11" s="190"/>
      <c r="L11" s="191" t="s">
        <v>633</v>
      </c>
      <c r="M11" s="181" t="s">
        <v>985</v>
      </c>
    </row>
    <row r="12" spans="2:15" s="8" customFormat="1" ht="60" customHeight="1">
      <c r="B12" s="814" t="s">
        <v>200</v>
      </c>
      <c r="C12" s="816" t="s">
        <v>222</v>
      </c>
      <c r="D12" s="816" t="s">
        <v>806</v>
      </c>
      <c r="E12" s="818" t="s">
        <v>663</v>
      </c>
      <c r="F12" s="818" t="s">
        <v>805</v>
      </c>
      <c r="G12" s="177" t="s">
        <v>159</v>
      </c>
      <c r="H12" s="179" t="s">
        <v>160</v>
      </c>
      <c r="I12" s="816" t="s">
        <v>807</v>
      </c>
      <c r="J12" s="179" t="s">
        <v>808</v>
      </c>
      <c r="K12" s="190"/>
      <c r="L12" s="816" t="s">
        <v>204</v>
      </c>
      <c r="M12" s="812" t="s">
        <v>810</v>
      </c>
      <c r="N12" s="262"/>
      <c r="O12" s="262"/>
    </row>
    <row r="13" spans="2:15" s="8" customFormat="1" ht="60" customHeight="1">
      <c r="B13" s="815"/>
      <c r="C13" s="817"/>
      <c r="D13" s="817"/>
      <c r="E13" s="819"/>
      <c r="F13" s="819"/>
      <c r="G13" s="177" t="s">
        <v>434</v>
      </c>
      <c r="H13" s="179" t="s">
        <v>372</v>
      </c>
      <c r="I13" s="817"/>
      <c r="J13" s="179" t="s">
        <v>809</v>
      </c>
      <c r="K13" s="190"/>
      <c r="L13" s="817"/>
      <c r="M13" s="813"/>
      <c r="N13" s="262"/>
      <c r="O13" s="262"/>
    </row>
    <row r="14" spans="2:15" s="8" customFormat="1" ht="60" customHeight="1">
      <c r="B14" s="178" t="s">
        <v>11</v>
      </c>
      <c r="C14" s="179" t="s">
        <v>156</v>
      </c>
      <c r="D14" s="179" t="s">
        <v>910</v>
      </c>
      <c r="E14" s="177" t="s">
        <v>902</v>
      </c>
      <c r="F14" s="177" t="s">
        <v>911</v>
      </c>
      <c r="G14" s="177" t="s">
        <v>157</v>
      </c>
      <c r="H14" s="180" t="s">
        <v>195</v>
      </c>
      <c r="I14" s="177" t="s">
        <v>912</v>
      </c>
      <c r="J14" s="177" t="s">
        <v>502</v>
      </c>
      <c r="K14" s="190"/>
      <c r="L14" s="191" t="s">
        <v>9</v>
      </c>
      <c r="M14" s="181" t="s">
        <v>206</v>
      </c>
      <c r="N14" s="262"/>
      <c r="O14" s="262"/>
    </row>
    <row r="15" spans="2:15" s="8" customFormat="1" ht="60" customHeight="1">
      <c r="B15" s="477" t="s">
        <v>207</v>
      </c>
      <c r="C15" s="201" t="s">
        <v>208</v>
      </c>
      <c r="D15" s="201" t="s">
        <v>811</v>
      </c>
      <c r="E15" s="177" t="s">
        <v>663</v>
      </c>
      <c r="F15" s="200" t="s">
        <v>805</v>
      </c>
      <c r="G15" s="200" t="s">
        <v>157</v>
      </c>
      <c r="H15" s="180" t="s">
        <v>195</v>
      </c>
      <c r="I15" s="177" t="s">
        <v>812</v>
      </c>
      <c r="J15" s="177" t="s">
        <v>813</v>
      </c>
      <c r="K15" s="190"/>
      <c r="L15" s="199" t="s">
        <v>13</v>
      </c>
      <c r="M15" s="181" t="s">
        <v>206</v>
      </c>
      <c r="N15" s="262"/>
      <c r="O15" s="262"/>
    </row>
    <row r="16" spans="2:13" s="8" customFormat="1" ht="60" customHeight="1" thickBot="1">
      <c r="B16" s="289" t="s">
        <v>12</v>
      </c>
      <c r="C16" s="290" t="s">
        <v>198</v>
      </c>
      <c r="D16" s="290" t="s">
        <v>946</v>
      </c>
      <c r="E16" s="367" t="s">
        <v>542</v>
      </c>
      <c r="F16" s="367" t="s">
        <v>571</v>
      </c>
      <c r="G16" s="475" t="s">
        <v>199</v>
      </c>
      <c r="H16" s="180" t="s">
        <v>422</v>
      </c>
      <c r="I16" s="177" t="s">
        <v>947</v>
      </c>
      <c r="J16" s="180" t="s">
        <v>531</v>
      </c>
      <c r="K16" s="403"/>
      <c r="L16" s="191" t="s">
        <v>633</v>
      </c>
      <c r="M16" s="500" t="s">
        <v>948</v>
      </c>
    </row>
    <row r="17" spans="2:13" s="8" customFormat="1" ht="60" customHeight="1" thickBot="1">
      <c r="B17" s="365" t="s">
        <v>12</v>
      </c>
      <c r="C17" s="366" t="s">
        <v>153</v>
      </c>
      <c r="D17" s="366" t="s">
        <v>951</v>
      </c>
      <c r="E17" s="367" t="s">
        <v>542</v>
      </c>
      <c r="F17" s="367" t="s">
        <v>571</v>
      </c>
      <c r="G17" s="476" t="s">
        <v>155</v>
      </c>
      <c r="H17" s="476" t="s">
        <v>422</v>
      </c>
      <c r="I17" s="367" t="s">
        <v>952</v>
      </c>
      <c r="J17" s="476" t="s">
        <v>953</v>
      </c>
      <c r="K17" s="478"/>
      <c r="L17" s="479" t="s">
        <v>13</v>
      </c>
      <c r="M17" s="480" t="s">
        <v>954</v>
      </c>
    </row>
    <row r="18" spans="2:13" s="8" customFormat="1" ht="60" customHeight="1">
      <c r="B18" s="400"/>
      <c r="C18" s="400"/>
      <c r="D18" s="400"/>
      <c r="E18" s="401"/>
      <c r="F18" s="402"/>
      <c r="G18" s="402"/>
      <c r="H18" s="284"/>
      <c r="I18" s="293"/>
      <c r="J18" s="293"/>
      <c r="K18" s="403"/>
      <c r="L18" s="400"/>
      <c r="M18" s="60"/>
    </row>
    <row r="19" spans="2:13" s="8" customFormat="1" ht="15">
      <c r="B19" s="837" t="s">
        <v>322</v>
      </c>
      <c r="C19" s="837"/>
      <c r="D19" s="837"/>
      <c r="E19" s="837"/>
      <c r="F19" s="837"/>
      <c r="G19" s="837"/>
      <c r="H19" s="837"/>
      <c r="I19" s="837"/>
      <c r="J19" s="837"/>
      <c r="K19" s="837"/>
      <c r="L19" s="837"/>
      <c r="M19" s="837"/>
    </row>
    <row r="20" spans="2:13" s="8" customFormat="1" ht="38.25" customHeight="1">
      <c r="B20" s="57"/>
      <c r="C20" s="57"/>
      <c r="D20" s="57"/>
      <c r="E20" s="284"/>
      <c r="F20" s="293"/>
      <c r="G20" s="284"/>
      <c r="H20" s="294"/>
      <c r="I20" s="293"/>
      <c r="J20" s="283"/>
      <c r="K20" s="295"/>
      <c r="L20" s="296"/>
      <c r="M20" s="189"/>
    </row>
    <row r="21" spans="2:14" s="8" customFormat="1" ht="38.25" customHeight="1" thickBot="1">
      <c r="B21" s="57"/>
      <c r="C21" s="57"/>
      <c r="D21" s="57"/>
      <c r="E21" s="57"/>
      <c r="F21" s="57"/>
      <c r="G21" s="284"/>
      <c r="H21" s="57"/>
      <c r="I21" s="57"/>
      <c r="J21" s="57"/>
      <c r="L21" s="57"/>
      <c r="M21" s="60"/>
      <c r="N21" s="282"/>
    </row>
    <row r="22" spans="2:19" s="8" customFormat="1" ht="31.5" customHeight="1" thickBot="1">
      <c r="B22" s="831" t="s">
        <v>293</v>
      </c>
      <c r="C22" s="832"/>
      <c r="D22" s="832"/>
      <c r="E22" s="832"/>
      <c r="F22" s="832"/>
      <c r="G22" s="832"/>
      <c r="H22" s="832"/>
      <c r="I22" s="832"/>
      <c r="J22" s="832"/>
      <c r="K22" s="832"/>
      <c r="L22" s="832"/>
      <c r="M22" s="832"/>
      <c r="N22" s="832"/>
      <c r="O22" s="832"/>
      <c r="P22" s="832"/>
      <c r="Q22" s="832"/>
      <c r="R22" s="832"/>
      <c r="S22" s="833"/>
    </row>
    <row r="23" spans="2:19" s="8" customFormat="1" ht="27.75" customHeight="1" thickBot="1">
      <c r="B23" s="834" t="s">
        <v>15</v>
      </c>
      <c r="C23" s="835"/>
      <c r="D23" s="835"/>
      <c r="E23" s="835"/>
      <c r="F23" s="835"/>
      <c r="G23" s="835"/>
      <c r="H23" s="835"/>
      <c r="I23" s="835"/>
      <c r="J23" s="835"/>
      <c r="K23" s="835"/>
      <c r="L23" s="835"/>
      <c r="M23" s="835"/>
      <c r="N23" s="835"/>
      <c r="O23" s="835"/>
      <c r="P23" s="835"/>
      <c r="Q23" s="835"/>
      <c r="R23" s="835"/>
      <c r="S23" s="836"/>
    </row>
    <row r="24" spans="2:19" s="8" customFormat="1" ht="25.5" customHeight="1" thickBot="1">
      <c r="B24" s="828" t="s">
        <v>310</v>
      </c>
      <c r="C24" s="829" t="s">
        <v>318</v>
      </c>
      <c r="D24" s="826" t="s">
        <v>294</v>
      </c>
      <c r="E24" s="826" t="s">
        <v>4</v>
      </c>
      <c r="F24" s="827" t="s">
        <v>295</v>
      </c>
      <c r="G24" s="820" t="s">
        <v>311</v>
      </c>
      <c r="H24" s="821"/>
      <c r="I24" s="821"/>
      <c r="J24" s="822"/>
      <c r="K24" s="281"/>
      <c r="L24" s="823" t="s">
        <v>312</v>
      </c>
      <c r="M24" s="824"/>
      <c r="N24" s="824"/>
      <c r="O24" s="825"/>
      <c r="P24" s="820" t="s">
        <v>313</v>
      </c>
      <c r="Q24" s="821"/>
      <c r="R24" s="822"/>
      <c r="S24" s="830" t="s">
        <v>205</v>
      </c>
    </row>
    <row r="25" spans="2:19" s="8" customFormat="1" ht="42.75" customHeight="1" thickBot="1">
      <c r="B25" s="828"/>
      <c r="C25" s="829"/>
      <c r="D25" s="826"/>
      <c r="E25" s="826"/>
      <c r="F25" s="827"/>
      <c r="G25" s="360" t="s">
        <v>298</v>
      </c>
      <c r="H25" s="361" t="s">
        <v>297</v>
      </c>
      <c r="I25" s="361" t="s">
        <v>299</v>
      </c>
      <c r="J25" s="332" t="s">
        <v>89</v>
      </c>
      <c r="K25" s="281"/>
      <c r="L25" s="362" t="s">
        <v>298</v>
      </c>
      <c r="M25" s="362" t="s">
        <v>300</v>
      </c>
      <c r="N25" s="362" t="s">
        <v>301</v>
      </c>
      <c r="O25" s="362" t="s">
        <v>302</v>
      </c>
      <c r="P25" s="356" t="s">
        <v>307</v>
      </c>
      <c r="Q25" s="356" t="s">
        <v>308</v>
      </c>
      <c r="R25" s="363" t="s">
        <v>302</v>
      </c>
      <c r="S25" s="830"/>
    </row>
    <row r="26" spans="2:19" s="74" customFormat="1" ht="81" customHeight="1" thickBot="1">
      <c r="B26" s="469" t="s">
        <v>211</v>
      </c>
      <c r="C26" s="470" t="s">
        <v>292</v>
      </c>
      <c r="D26" s="470" t="s">
        <v>486</v>
      </c>
      <c r="E26" s="177" t="s">
        <v>420</v>
      </c>
      <c r="F26" s="177" t="s">
        <v>571</v>
      </c>
      <c r="G26" s="180" t="s">
        <v>487</v>
      </c>
      <c r="H26" s="471" t="s">
        <v>488</v>
      </c>
      <c r="I26" s="470" t="s">
        <v>296</v>
      </c>
      <c r="J26" s="472" t="s">
        <v>9</v>
      </c>
      <c r="K26" s="364"/>
      <c r="L26" s="242" t="s">
        <v>489</v>
      </c>
      <c r="M26" s="242" t="s">
        <v>707</v>
      </c>
      <c r="N26" s="473" t="s">
        <v>303</v>
      </c>
      <c r="O26" s="467" t="s">
        <v>9</v>
      </c>
      <c r="P26" s="474" t="s">
        <v>309</v>
      </c>
      <c r="Q26" s="473" t="s">
        <v>326</v>
      </c>
      <c r="R26" s="474" t="s">
        <v>309</v>
      </c>
      <c r="S26" s="484" t="s">
        <v>634</v>
      </c>
    </row>
    <row r="27" spans="2:19" s="74" customFormat="1" ht="102.75" customHeight="1">
      <c r="B27" s="289" t="s">
        <v>212</v>
      </c>
      <c r="C27" s="290" t="s">
        <v>314</v>
      </c>
      <c r="D27" s="290" t="s">
        <v>966</v>
      </c>
      <c r="E27" s="177" t="s">
        <v>695</v>
      </c>
      <c r="F27" s="177" t="s">
        <v>967</v>
      </c>
      <c r="G27" s="180" t="s">
        <v>968</v>
      </c>
      <c r="H27" s="180" t="s">
        <v>965</v>
      </c>
      <c r="I27" s="290" t="s">
        <v>315</v>
      </c>
      <c r="J27" s="280" t="s">
        <v>9</v>
      </c>
      <c r="L27" s="258" t="s">
        <v>969</v>
      </c>
      <c r="M27" s="258" t="s">
        <v>970</v>
      </c>
      <c r="N27" s="291" t="s">
        <v>316</v>
      </c>
      <c r="O27" s="292" t="s">
        <v>9</v>
      </c>
      <c r="P27" s="292" t="s">
        <v>309</v>
      </c>
      <c r="Q27" s="288" t="s">
        <v>325</v>
      </c>
      <c r="R27" s="292" t="s">
        <v>309</v>
      </c>
      <c r="S27" s="484" t="s">
        <v>971</v>
      </c>
    </row>
    <row r="28" spans="2:19" s="74" customFormat="1" ht="110.25" customHeight="1">
      <c r="B28" s="289" t="s">
        <v>212</v>
      </c>
      <c r="C28" s="290" t="s">
        <v>327</v>
      </c>
      <c r="D28" s="177" t="s">
        <v>706</v>
      </c>
      <c r="E28" s="177" t="s">
        <v>632</v>
      </c>
      <c r="F28" s="177" t="s">
        <v>542</v>
      </c>
      <c r="G28" s="180" t="s">
        <v>703</v>
      </c>
      <c r="H28" s="468" t="s">
        <v>704</v>
      </c>
      <c r="I28" s="179" t="s">
        <v>323</v>
      </c>
      <c r="J28" s="177" t="s">
        <v>9</v>
      </c>
      <c r="L28" s="538" t="s">
        <v>709</v>
      </c>
      <c r="M28" s="539" t="s">
        <v>708</v>
      </c>
      <c r="N28" s="540" t="s">
        <v>324</v>
      </c>
      <c r="O28" s="177" t="s">
        <v>421</v>
      </c>
      <c r="P28" s="177" t="s">
        <v>705</v>
      </c>
      <c r="Q28" s="258" t="s">
        <v>541</v>
      </c>
      <c r="R28" s="177" t="s">
        <v>9</v>
      </c>
      <c r="S28" s="335" t="s">
        <v>904</v>
      </c>
    </row>
    <row r="29" spans="2:19" s="74" customFormat="1" ht="147.75" customHeight="1">
      <c r="B29" s="477" t="s">
        <v>212</v>
      </c>
      <c r="C29" s="201" t="s">
        <v>334</v>
      </c>
      <c r="D29" s="200" t="s">
        <v>608</v>
      </c>
      <c r="E29" s="547" t="s">
        <v>607</v>
      </c>
      <c r="F29" s="547" t="s">
        <v>801</v>
      </c>
      <c r="G29" s="547" t="s">
        <v>197</v>
      </c>
      <c r="H29" s="200" t="s">
        <v>197</v>
      </c>
      <c r="I29" s="201" t="s">
        <v>335</v>
      </c>
      <c r="J29" s="200" t="s">
        <v>9</v>
      </c>
      <c r="K29" s="543"/>
      <c r="L29" s="544" t="s">
        <v>197</v>
      </c>
      <c r="M29" s="544" t="s">
        <v>197</v>
      </c>
      <c r="N29" s="539" t="s">
        <v>336</v>
      </c>
      <c r="O29" s="547" t="s">
        <v>9</v>
      </c>
      <c r="P29" s="200" t="s">
        <v>197</v>
      </c>
      <c r="Q29" s="545" t="s">
        <v>337</v>
      </c>
      <c r="R29" s="200" t="s">
        <v>9</v>
      </c>
      <c r="S29" s="548" t="s">
        <v>800</v>
      </c>
    </row>
    <row r="30" spans="2:19" s="74" customFormat="1" ht="117.75" customHeight="1" thickBot="1">
      <c r="B30" s="365" t="s">
        <v>212</v>
      </c>
      <c r="C30" s="366" t="s">
        <v>317</v>
      </c>
      <c r="D30" s="367" t="s">
        <v>972</v>
      </c>
      <c r="E30" s="367" t="s">
        <v>814</v>
      </c>
      <c r="F30" s="367" t="s">
        <v>967</v>
      </c>
      <c r="G30" s="476" t="s">
        <v>973</v>
      </c>
      <c r="H30" s="367" t="s">
        <v>974</v>
      </c>
      <c r="I30" s="366" t="s">
        <v>328</v>
      </c>
      <c r="J30" s="367" t="s">
        <v>975</v>
      </c>
      <c r="K30" s="368"/>
      <c r="L30" s="541" t="s">
        <v>976</v>
      </c>
      <c r="M30" s="541" t="s">
        <v>977</v>
      </c>
      <c r="N30" s="542" t="s">
        <v>329</v>
      </c>
      <c r="O30" s="367" t="s">
        <v>421</v>
      </c>
      <c r="P30" s="367" t="s">
        <v>710</v>
      </c>
      <c r="Q30" s="563">
        <v>0.001</v>
      </c>
      <c r="R30" s="367" t="s">
        <v>309</v>
      </c>
      <c r="S30" s="369" t="s">
        <v>978</v>
      </c>
    </row>
    <row r="31" s="8" customFormat="1" ht="12.75"/>
    <row r="32" spans="2:13" s="8" customFormat="1" ht="12.75">
      <c r="B32" s="10"/>
      <c r="C32" s="10"/>
      <c r="M32" s="11"/>
    </row>
    <row r="33" spans="2:13" s="8" customFormat="1" ht="12.75">
      <c r="B33" s="10" t="s">
        <v>333</v>
      </c>
      <c r="C33" s="10"/>
      <c r="M33" s="11"/>
    </row>
    <row r="34" spans="2:13" s="8" customFormat="1" ht="12.75">
      <c r="B34" s="10" t="s">
        <v>306</v>
      </c>
      <c r="C34" s="27"/>
      <c r="M34" s="11"/>
    </row>
    <row r="35" spans="2:13" s="8" customFormat="1" ht="12.75">
      <c r="B35" s="10" t="s">
        <v>304</v>
      </c>
      <c r="C35" s="27"/>
      <c r="D35" s="25"/>
      <c r="M35" s="11"/>
    </row>
    <row r="36" spans="2:13" s="8" customFormat="1" ht="12.75">
      <c r="B36" s="10" t="s">
        <v>305</v>
      </c>
      <c r="L36" s="10"/>
      <c r="M36" s="11"/>
    </row>
    <row r="37" spans="2:13" s="8" customFormat="1" ht="12.75">
      <c r="B37" s="10" t="s">
        <v>332</v>
      </c>
      <c r="M37" s="11"/>
    </row>
    <row r="38" spans="2:13" s="8" customFormat="1" ht="12.75">
      <c r="B38" s="10"/>
      <c r="D38" s="9"/>
      <c r="E38" s="9"/>
      <c r="F38" s="9"/>
      <c r="G38" s="9"/>
      <c r="H38" s="9"/>
      <c r="I38" s="9"/>
      <c r="J38" s="9"/>
      <c r="M38" s="11"/>
    </row>
    <row r="39" spans="2:13" s="8" customFormat="1" ht="12.75">
      <c r="B39" s="10"/>
      <c r="D39" s="9"/>
      <c r="E39" s="9"/>
      <c r="F39" s="9"/>
      <c r="G39" s="9"/>
      <c r="H39" s="9"/>
      <c r="I39" s="9"/>
      <c r="J39" s="9"/>
      <c r="L39" s="23"/>
      <c r="M39" s="11"/>
    </row>
    <row r="40" spans="2:13" s="8" customFormat="1" ht="12.75">
      <c r="B40" s="10"/>
      <c r="D40" s="9"/>
      <c r="E40" s="9"/>
      <c r="F40" s="9"/>
      <c r="G40" s="9"/>
      <c r="H40" s="9"/>
      <c r="I40" s="9"/>
      <c r="J40" s="9"/>
      <c r="M40" s="11"/>
    </row>
    <row r="41" spans="2:59" ht="15.75">
      <c r="B41" s="126" t="s">
        <v>903</v>
      </c>
      <c r="C41" s="23"/>
      <c r="D41" s="9"/>
      <c r="E41" s="9"/>
      <c r="F41" s="9"/>
      <c r="G41" s="9"/>
      <c r="H41" s="9"/>
      <c r="I41" s="9"/>
      <c r="J41" s="9"/>
      <c r="K41" s="8"/>
      <c r="L41" s="8"/>
      <c r="M41" s="11"/>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row>
    <row r="42" spans="2:59" ht="15.75">
      <c r="B42" s="147" t="s">
        <v>467</v>
      </c>
      <c r="C42" s="10"/>
      <c r="D42" s="9"/>
      <c r="E42" s="9"/>
      <c r="F42" s="9"/>
      <c r="G42" s="9"/>
      <c r="H42" s="9"/>
      <c r="I42" s="9"/>
      <c r="J42" s="9"/>
      <c r="K42" s="8"/>
      <c r="L42" s="9"/>
      <c r="M42" s="11"/>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row>
    <row r="43" spans="4:59" ht="12.75">
      <c r="D43" s="9"/>
      <c r="E43" s="8"/>
      <c r="F43" s="8"/>
      <c r="G43" s="8"/>
      <c r="H43" s="8"/>
      <c r="I43" s="8"/>
      <c r="J43" s="8"/>
      <c r="K43" s="8"/>
      <c r="M43" s="11"/>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row>
    <row r="44" spans="2:59" ht="12.75">
      <c r="B44" s="9"/>
      <c r="C44" s="9"/>
      <c r="D44" s="9"/>
      <c r="E44" s="8"/>
      <c r="F44" s="8"/>
      <c r="G44" s="8"/>
      <c r="H44" s="8"/>
      <c r="I44" s="8"/>
      <c r="J44" s="8"/>
      <c r="K44" s="8"/>
      <c r="L44" s="9"/>
      <c r="M44" s="11"/>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row>
    <row r="45" spans="2:59" ht="12.75">
      <c r="B45" s="9"/>
      <c r="C45" s="10"/>
      <c r="D45" s="9"/>
      <c r="E45" s="8"/>
      <c r="F45" s="8"/>
      <c r="G45" s="8"/>
      <c r="H45" s="8"/>
      <c r="I45" s="8"/>
      <c r="J45" s="8"/>
      <c r="K45" s="8"/>
      <c r="L45" s="9"/>
      <c r="M45" s="11"/>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row>
    <row r="46" spans="2:59" ht="12.75">
      <c r="B46" s="9"/>
      <c r="D46" s="9"/>
      <c r="K46" s="8"/>
      <c r="M46" s="11"/>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row>
    <row r="47" spans="2:59" ht="12.75">
      <c r="B47" s="9"/>
      <c r="D47" s="9"/>
      <c r="K47" s="8"/>
      <c r="M47" s="11"/>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row>
    <row r="48" spans="2:59" ht="12.75">
      <c r="B48" s="9"/>
      <c r="D48" s="9"/>
      <c r="K48" s="8"/>
      <c r="M48" s="11"/>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row>
    <row r="49" spans="2:59" ht="12.75">
      <c r="B49" s="9"/>
      <c r="D49" s="9"/>
      <c r="K49" s="8"/>
      <c r="M49" s="11"/>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row>
    <row r="50" spans="2:59" ht="12.75">
      <c r="B50" s="9"/>
      <c r="C50" s="9"/>
      <c r="D50" s="9"/>
      <c r="E50" s="8"/>
      <c r="F50" s="8"/>
      <c r="G50" s="8"/>
      <c r="H50" s="8"/>
      <c r="I50" s="8"/>
      <c r="J50" s="8"/>
      <c r="K50" s="8"/>
      <c r="L50" s="9"/>
      <c r="M50" s="11"/>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row>
    <row r="51" spans="2:59" ht="12.75">
      <c r="B51" s="10"/>
      <c r="C51" s="10"/>
      <c r="D51" s="9"/>
      <c r="E51" s="9"/>
      <c r="F51" s="9"/>
      <c r="G51" s="9"/>
      <c r="H51" s="9"/>
      <c r="I51" s="9"/>
      <c r="J51" s="9"/>
      <c r="K51" s="8"/>
      <c r="L51" s="9"/>
      <c r="M51" s="11"/>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row>
    <row r="52" spans="2:59" ht="12.75">
      <c r="B52" s="10"/>
      <c r="C52" s="10"/>
      <c r="D52" s="9"/>
      <c r="E52" s="9"/>
      <c r="F52" s="9"/>
      <c r="G52" s="9"/>
      <c r="H52" s="9"/>
      <c r="I52" s="9"/>
      <c r="J52" s="9"/>
      <c r="K52" s="8"/>
      <c r="L52" s="9"/>
      <c r="M52" s="11"/>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row>
    <row r="53" spans="2:59" ht="12.75">
      <c r="B53" s="10"/>
      <c r="C53" s="10"/>
      <c r="D53" s="9"/>
      <c r="E53" s="9"/>
      <c r="F53" s="9"/>
      <c r="G53" s="9"/>
      <c r="H53" s="9"/>
      <c r="I53" s="9"/>
      <c r="J53" s="9"/>
      <c r="K53" s="8"/>
      <c r="L53" s="9"/>
      <c r="M53" s="11"/>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row>
    <row r="54" spans="2:59" ht="12.75">
      <c r="B54" s="10"/>
      <c r="C54" s="10"/>
      <c r="D54" s="9"/>
      <c r="E54" s="9"/>
      <c r="F54" s="9"/>
      <c r="G54" s="9"/>
      <c r="H54" s="9"/>
      <c r="I54" s="9"/>
      <c r="J54" s="9"/>
      <c r="K54" s="8"/>
      <c r="L54" s="9"/>
      <c r="M54" s="11"/>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row>
    <row r="55" spans="2:59" ht="12.75">
      <c r="B55" s="10"/>
      <c r="C55" s="10"/>
      <c r="D55" s="9"/>
      <c r="E55" s="9"/>
      <c r="F55" s="9"/>
      <c r="G55" s="9"/>
      <c r="H55" s="9"/>
      <c r="I55" s="9"/>
      <c r="J55" s="9"/>
      <c r="K55" s="8"/>
      <c r="L55" s="9"/>
      <c r="M55" s="11"/>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row>
    <row r="56" spans="2:59" ht="12.75">
      <c r="B56" s="10"/>
      <c r="C56" s="10"/>
      <c r="D56" s="9"/>
      <c r="E56" s="9"/>
      <c r="F56" s="9"/>
      <c r="G56" s="9"/>
      <c r="H56" s="9"/>
      <c r="I56" s="9"/>
      <c r="J56" s="9"/>
      <c r="K56" s="8"/>
      <c r="L56" s="9"/>
      <c r="M56" s="11"/>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row>
    <row r="57" spans="2:59" ht="146.25" customHeight="1">
      <c r="B57" s="10"/>
      <c r="C57" s="10"/>
      <c r="D57" s="9"/>
      <c r="E57" s="9"/>
      <c r="F57" s="9"/>
      <c r="G57" s="9"/>
      <c r="H57" s="9"/>
      <c r="I57" s="9"/>
      <c r="J57" s="9"/>
      <c r="K57" s="8"/>
      <c r="L57" s="9"/>
      <c r="M57" s="11"/>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row>
    <row r="58" spans="2:59" ht="12.75">
      <c r="B58" s="10"/>
      <c r="C58" s="10"/>
      <c r="D58" s="9"/>
      <c r="E58" s="9"/>
      <c r="F58" s="9"/>
      <c r="G58" s="9"/>
      <c r="H58" s="9"/>
      <c r="I58" s="9"/>
      <c r="J58" s="9"/>
      <c r="K58" s="8"/>
      <c r="L58" s="9"/>
      <c r="M58" s="11"/>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row>
    <row r="59" spans="2:59" ht="12.75">
      <c r="B59" s="10"/>
      <c r="C59" s="10"/>
      <c r="D59" s="9"/>
      <c r="E59" s="9"/>
      <c r="F59" s="9"/>
      <c r="G59" s="9"/>
      <c r="H59" s="9"/>
      <c r="I59" s="9"/>
      <c r="J59" s="9"/>
      <c r="K59" s="8"/>
      <c r="L59" s="9"/>
      <c r="M59" s="11"/>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row>
    <row r="60" spans="2:59" ht="12.75">
      <c r="B60" s="10"/>
      <c r="C60" s="10"/>
      <c r="D60" s="9"/>
      <c r="E60" s="9"/>
      <c r="F60" s="9"/>
      <c r="G60" s="9"/>
      <c r="H60" s="9"/>
      <c r="I60" s="9"/>
      <c r="J60" s="9"/>
      <c r="K60" s="8"/>
      <c r="L60" s="9"/>
      <c r="M60" s="11"/>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row>
    <row r="61" spans="2:59" ht="12.75">
      <c r="B61" s="10"/>
      <c r="C61" s="10"/>
      <c r="D61" s="9"/>
      <c r="E61" s="9"/>
      <c r="F61" s="9"/>
      <c r="G61" s="9"/>
      <c r="H61" s="9"/>
      <c r="I61" s="9"/>
      <c r="J61" s="9"/>
      <c r="K61" s="8"/>
      <c r="L61" s="9"/>
      <c r="M61" s="11"/>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row>
    <row r="62" spans="2:59" ht="12.75">
      <c r="B62" s="10"/>
      <c r="C62" s="10"/>
      <c r="D62" s="9"/>
      <c r="E62" s="9"/>
      <c r="F62" s="9"/>
      <c r="G62" s="9"/>
      <c r="H62" s="9"/>
      <c r="I62" s="9"/>
      <c r="J62" s="9"/>
      <c r="K62" s="8"/>
      <c r="L62" s="9"/>
      <c r="M62" s="11"/>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row>
    <row r="63" spans="2:59" ht="12.75">
      <c r="B63" s="10"/>
      <c r="C63" s="10"/>
      <c r="D63" s="9"/>
      <c r="E63" s="9"/>
      <c r="F63" s="9"/>
      <c r="G63" s="9"/>
      <c r="H63" s="9"/>
      <c r="I63" s="9"/>
      <c r="J63" s="9"/>
      <c r="K63" s="8"/>
      <c r="L63" s="9"/>
      <c r="M63" s="11"/>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row>
    <row r="64" spans="2:59" ht="12.75">
      <c r="B64" s="10"/>
      <c r="C64" s="10"/>
      <c r="D64" s="9"/>
      <c r="E64" s="9"/>
      <c r="F64" s="9"/>
      <c r="G64" s="9"/>
      <c r="H64" s="9"/>
      <c r="I64" s="9"/>
      <c r="J64" s="9"/>
      <c r="K64" s="8"/>
      <c r="L64" s="9"/>
      <c r="M64" s="11"/>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row>
    <row r="65" spans="2:59" ht="12.75">
      <c r="B65" s="10"/>
      <c r="C65" s="10"/>
      <c r="D65" s="9"/>
      <c r="E65" s="9"/>
      <c r="F65" s="9"/>
      <c r="G65" s="9"/>
      <c r="H65" s="9"/>
      <c r="I65" s="9"/>
      <c r="J65" s="9"/>
      <c r="K65" s="8"/>
      <c r="L65" s="9"/>
      <c r="M65" s="11"/>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row>
    <row r="66" spans="2:59" ht="12.75">
      <c r="B66" s="10"/>
      <c r="C66" s="10"/>
      <c r="D66" s="9"/>
      <c r="E66" s="9"/>
      <c r="F66" s="9"/>
      <c r="G66" s="9"/>
      <c r="H66" s="9"/>
      <c r="I66" s="9"/>
      <c r="J66" s="9"/>
      <c r="K66" s="8"/>
      <c r="L66" s="9"/>
      <c r="M66" s="11"/>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row>
    <row r="67" spans="2:59" ht="12.75">
      <c r="B67" s="10"/>
      <c r="C67" s="10"/>
      <c r="D67" s="9"/>
      <c r="E67" s="9"/>
      <c r="F67" s="9"/>
      <c r="G67" s="9"/>
      <c r="H67" s="9"/>
      <c r="I67" s="9"/>
      <c r="J67" s="9"/>
      <c r="K67" s="8"/>
      <c r="L67" s="9"/>
      <c r="M67" s="11"/>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row>
    <row r="68" spans="2:59" ht="12.75">
      <c r="B68" s="10"/>
      <c r="C68" s="10"/>
      <c r="D68" s="9"/>
      <c r="E68" s="9"/>
      <c r="F68" s="9"/>
      <c r="G68" s="9"/>
      <c r="H68" s="9"/>
      <c r="I68" s="9"/>
      <c r="J68" s="9"/>
      <c r="K68" s="8"/>
      <c r="L68" s="9"/>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row>
    <row r="69" spans="2:59" ht="12.75">
      <c r="B69" s="10"/>
      <c r="C69" s="10"/>
      <c r="D69" s="9"/>
      <c r="E69" s="9"/>
      <c r="F69" s="9"/>
      <c r="G69" s="9"/>
      <c r="H69" s="9"/>
      <c r="I69" s="9"/>
      <c r="J69" s="9"/>
      <c r="K69" s="8"/>
      <c r="L69" s="9"/>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row>
    <row r="70" spans="2:59" ht="12.75">
      <c r="B70" s="10"/>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row>
    <row r="71" spans="2:59" ht="12.75">
      <c r="B71" s="10"/>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row>
    <row r="72" spans="2:59" ht="12.75">
      <c r="B72" s="10"/>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row>
    <row r="73" spans="2:59" ht="12.75">
      <c r="B73" s="10"/>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row>
    <row r="74" spans="2:59" ht="12.75">
      <c r="B74" s="10"/>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row>
    <row r="75" spans="14:59" ht="12.75">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row>
    <row r="76" spans="14:59" ht="12.75">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row>
    <row r="77" spans="14:59" ht="12.75">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row>
  </sheetData>
  <sheetProtection/>
  <mergeCells count="24">
    <mergeCell ref="F2:K3"/>
    <mergeCell ref="M2:M3"/>
    <mergeCell ref="S24:S25"/>
    <mergeCell ref="B22:S22"/>
    <mergeCell ref="B23:S23"/>
    <mergeCell ref="B19:M19"/>
    <mergeCell ref="P24:R24"/>
    <mergeCell ref="B8:M8"/>
    <mergeCell ref="B7:M7"/>
    <mergeCell ref="D24:D25"/>
    <mergeCell ref="G24:J24"/>
    <mergeCell ref="L24:O24"/>
    <mergeCell ref="E24:E25"/>
    <mergeCell ref="F24:F25"/>
    <mergeCell ref="B24:B25"/>
    <mergeCell ref="C24:C25"/>
    <mergeCell ref="M12:M13"/>
    <mergeCell ref="B12:B13"/>
    <mergeCell ref="C12:C13"/>
    <mergeCell ref="D12:D13"/>
    <mergeCell ref="E12:E13"/>
    <mergeCell ref="F12:F13"/>
    <mergeCell ref="L12:L13"/>
    <mergeCell ref="I12:I13"/>
  </mergeCells>
  <printOptions horizontalCentered="1" verticalCentered="1"/>
  <pageMargins left="0.1968503937007874" right="0.1968503937007874" top="0.31496062992125984" bottom="0.5511811023622047" header="0" footer="0.35433070866141736"/>
  <pageSetup fitToHeight="0" fitToWidth="1" horizontalDpi="600" verticalDpi="600" orientation="landscape" paperSize="9" scale="26" r:id="rId4"/>
  <headerFooter alignWithMargins="0">
    <oddFooter>&amp;L&amp;F</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E59"/>
  <sheetViews>
    <sheetView zoomScale="85" zoomScaleNormal="85" zoomScalePageLayoutView="0" workbookViewId="0" topLeftCell="A7">
      <pane ySplit="1185" topLeftCell="A4" activePane="bottomLeft" state="split"/>
      <selection pane="topLeft" activeCell="M8" sqref="M8:M18"/>
      <selection pane="bottomLeft" activeCell="L11" sqref="L11"/>
    </sheetView>
  </sheetViews>
  <sheetFormatPr defaultColWidth="11.421875" defaultRowHeight="12.75"/>
  <cols>
    <col min="2" max="2" width="28.421875" style="0" customWidth="1"/>
    <col min="3" max="3" width="25.140625" style="0" customWidth="1"/>
    <col min="4" max="4" width="22.421875" style="0" customWidth="1"/>
    <col min="5" max="5" width="25.57421875" style="0" customWidth="1"/>
    <col min="6" max="6" width="28.00390625" style="0" customWidth="1"/>
    <col min="7" max="7" width="39.57421875" style="0" customWidth="1"/>
    <col min="8" max="8" width="25.57421875" style="0" customWidth="1"/>
    <col min="9" max="9" width="24.7109375" style="0" customWidth="1"/>
    <col min="10" max="10" width="23.421875" style="0" customWidth="1"/>
    <col min="11" max="11" width="20.8515625" style="0" customWidth="1"/>
    <col min="12" max="12" width="22.421875" style="0" customWidth="1"/>
    <col min="13" max="13" width="36.57421875" style="0" customWidth="1"/>
    <col min="14" max="14" width="68.00390625" style="0" customWidth="1"/>
    <col min="15" max="15" width="84.8515625" style="0" customWidth="1"/>
  </cols>
  <sheetData>
    <row r="1" spans="2:14" s="1" customFormat="1" ht="12.75">
      <c r="B1" s="2"/>
      <c r="C1" s="2"/>
      <c r="D1" s="2"/>
      <c r="E1" s="2"/>
      <c r="F1" s="2"/>
      <c r="G1" s="2"/>
      <c r="H1" s="2"/>
      <c r="I1" s="2"/>
      <c r="J1" s="2"/>
      <c r="K1" s="66"/>
      <c r="L1" s="2"/>
      <c r="M1" s="2"/>
      <c r="N1" s="2"/>
    </row>
    <row r="2" spans="2:57" s="1" customFormat="1" ht="12.75" customHeight="1">
      <c r="B2" s="2"/>
      <c r="C2" s="2"/>
      <c r="D2" s="2"/>
      <c r="E2" s="762" t="s">
        <v>16</v>
      </c>
      <c r="F2" s="762"/>
      <c r="G2" s="762"/>
      <c r="H2" s="762"/>
      <c r="I2" s="762"/>
      <c r="J2" s="762"/>
      <c r="K2" s="762"/>
      <c r="L2" s="762"/>
      <c r="N2" s="762" t="s">
        <v>17</v>
      </c>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row>
    <row r="3" spans="4:57" s="1" customFormat="1" ht="12.75" customHeight="1">
      <c r="D3" s="21"/>
      <c r="E3" s="762"/>
      <c r="F3" s="762"/>
      <c r="G3" s="762"/>
      <c r="H3" s="762"/>
      <c r="I3" s="762"/>
      <c r="J3" s="762"/>
      <c r="K3" s="762"/>
      <c r="L3" s="762"/>
      <c r="M3" s="61"/>
      <c r="N3" s="762"/>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row>
    <row r="4" spans="4:57" s="1" customFormat="1" ht="12.75" customHeight="1">
      <c r="D4" s="21"/>
      <c r="E4" s="21"/>
      <c r="F4" s="21"/>
      <c r="G4" s="21"/>
      <c r="H4" s="2"/>
      <c r="I4" s="21"/>
      <c r="J4" s="22"/>
      <c r="K4" s="66"/>
      <c r="L4" s="2"/>
      <c r="M4" s="61"/>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2:57" s="1" customFormat="1" ht="18.75" thickBot="1">
      <c r="B5" s="2"/>
      <c r="C5" s="3"/>
      <c r="D5" s="3"/>
      <c r="E5" s="3"/>
      <c r="F5" s="3"/>
      <c r="G5" s="2"/>
      <c r="H5" s="2"/>
      <c r="I5" s="2"/>
      <c r="J5" s="2"/>
      <c r="K5" s="66"/>
      <c r="L5" s="2"/>
      <c r="M5" s="4"/>
      <c r="N5" s="4"/>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4" s="1" customFormat="1" ht="30.75" thickBot="1">
      <c r="A6" s="2"/>
      <c r="B6" s="844" t="s">
        <v>119</v>
      </c>
      <c r="C6" s="845"/>
      <c r="D6" s="845"/>
      <c r="E6" s="845"/>
      <c r="F6" s="845"/>
      <c r="G6" s="845"/>
      <c r="H6" s="845"/>
      <c r="I6" s="845"/>
      <c r="J6" s="845"/>
      <c r="K6" s="845"/>
      <c r="L6" s="845"/>
      <c r="M6" s="845"/>
      <c r="N6" s="845"/>
      <c r="O6" s="846"/>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 customFormat="1" ht="65.25" customHeight="1" thickBot="1">
      <c r="A7" s="2"/>
      <c r="B7" s="105" t="s">
        <v>103</v>
      </c>
      <c r="C7" s="106" t="s">
        <v>71</v>
      </c>
      <c r="D7" s="106" t="s">
        <v>67</v>
      </c>
      <c r="E7" s="107" t="s">
        <v>349</v>
      </c>
      <c r="F7" s="107" t="s">
        <v>113</v>
      </c>
      <c r="G7" s="108" t="s">
        <v>120</v>
      </c>
      <c r="H7" s="106" t="s">
        <v>72</v>
      </c>
      <c r="I7" s="109" t="s">
        <v>73</v>
      </c>
      <c r="J7" s="107" t="s">
        <v>3</v>
      </c>
      <c r="K7" s="107" t="s">
        <v>4</v>
      </c>
      <c r="L7" s="110" t="s">
        <v>57</v>
      </c>
      <c r="M7" s="332" t="s">
        <v>75</v>
      </c>
      <c r="N7" s="46" t="s">
        <v>128</v>
      </c>
      <c r="O7" s="332" t="s">
        <v>205</v>
      </c>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2:15" s="8" customFormat="1" ht="30">
      <c r="B8" s="325" t="s">
        <v>22</v>
      </c>
      <c r="C8" s="36">
        <v>20</v>
      </c>
      <c r="D8" s="36" t="s">
        <v>68</v>
      </c>
      <c r="E8" s="326" t="s">
        <v>105</v>
      </c>
      <c r="F8" s="326" t="s">
        <v>114</v>
      </c>
      <c r="G8" s="54">
        <f>+E8-F8</f>
        <v>0.067</v>
      </c>
      <c r="H8" s="526">
        <f>20-(0.00002)</f>
        <v>19.99998</v>
      </c>
      <c r="I8" s="328" t="s">
        <v>9</v>
      </c>
      <c r="J8" s="562" t="s">
        <v>928</v>
      </c>
      <c r="K8" s="613">
        <v>44501</v>
      </c>
      <c r="L8" s="122" t="s">
        <v>913</v>
      </c>
      <c r="M8" s="850" t="s">
        <v>77</v>
      </c>
      <c r="N8" s="331" t="s">
        <v>524</v>
      </c>
      <c r="O8" s="333"/>
    </row>
    <row r="9" spans="2:15" s="8" customFormat="1" ht="15.75">
      <c r="B9" s="20" t="s">
        <v>23</v>
      </c>
      <c r="C9" s="14">
        <v>50</v>
      </c>
      <c r="D9" s="14" t="s">
        <v>68</v>
      </c>
      <c r="E9" s="15" t="s">
        <v>117</v>
      </c>
      <c r="F9" s="15" t="s">
        <v>115</v>
      </c>
      <c r="G9" s="40">
        <f>+E9-F9</f>
        <v>0.16699999999999998</v>
      </c>
      <c r="H9" s="527">
        <f>50-(0.000065)</f>
        <v>49.999935</v>
      </c>
      <c r="I9" s="329" t="s">
        <v>9</v>
      </c>
      <c r="J9" s="562" t="s">
        <v>529</v>
      </c>
      <c r="K9" s="562" t="s">
        <v>484</v>
      </c>
      <c r="L9" s="122" t="s">
        <v>562</v>
      </c>
      <c r="M9" s="850"/>
      <c r="N9" s="331" t="s">
        <v>79</v>
      </c>
      <c r="O9" s="333"/>
    </row>
    <row r="10" spans="2:15" s="8" customFormat="1" ht="63.75">
      <c r="B10" s="432" t="s">
        <v>24</v>
      </c>
      <c r="C10" s="433">
        <v>100</v>
      </c>
      <c r="D10" s="433" t="s">
        <v>68</v>
      </c>
      <c r="E10" s="440" t="s">
        <v>107</v>
      </c>
      <c r="F10" s="440" t="s">
        <v>485</v>
      </c>
      <c r="G10" s="441">
        <f>+E10-F10</f>
        <v>0.32999999999999996</v>
      </c>
      <c r="H10" s="546">
        <f>100-(0.00049)</f>
        <v>99.99951</v>
      </c>
      <c r="I10" s="443" t="s">
        <v>491</v>
      </c>
      <c r="J10" s="562" t="s">
        <v>529</v>
      </c>
      <c r="K10" s="562" t="s">
        <v>484</v>
      </c>
      <c r="L10" s="434" t="s">
        <v>430</v>
      </c>
      <c r="M10" s="433"/>
      <c r="N10" s="444" t="s">
        <v>530</v>
      </c>
      <c r="O10" s="445" t="s">
        <v>423</v>
      </c>
    </row>
    <row r="11" spans="2:15" s="74" customFormat="1" ht="30">
      <c r="B11" s="20" t="s">
        <v>25</v>
      </c>
      <c r="C11" s="14">
        <v>200</v>
      </c>
      <c r="D11" s="14" t="s">
        <v>68</v>
      </c>
      <c r="E11" s="18" t="s">
        <v>108</v>
      </c>
      <c r="F11" s="18" t="s">
        <v>93</v>
      </c>
      <c r="G11" s="37">
        <f aca="true" t="shared" si="0" ref="G11:G21">+E11-F11</f>
        <v>0.6699999999999999</v>
      </c>
      <c r="H11" s="42">
        <f>200-0.00016</f>
        <v>199.99984</v>
      </c>
      <c r="I11" s="43" t="s">
        <v>9</v>
      </c>
      <c r="J11" s="17" t="s">
        <v>955</v>
      </c>
      <c r="K11" s="15" t="s">
        <v>956</v>
      </c>
      <c r="L11" s="15" t="s">
        <v>957</v>
      </c>
      <c r="M11" s="848" t="s">
        <v>77</v>
      </c>
      <c r="N11" s="331" t="s">
        <v>121</v>
      </c>
      <c r="O11" s="334"/>
    </row>
    <row r="12" spans="2:15" s="8" customFormat="1" ht="63.75">
      <c r="B12" s="20" t="s">
        <v>26</v>
      </c>
      <c r="C12" s="14">
        <v>50</v>
      </c>
      <c r="D12" s="14" t="s">
        <v>68</v>
      </c>
      <c r="E12" s="18" t="s">
        <v>117</v>
      </c>
      <c r="F12" s="18" t="s">
        <v>115</v>
      </c>
      <c r="G12" s="37">
        <f>+E12-F12</f>
        <v>0.16699999999999998</v>
      </c>
      <c r="H12" s="42">
        <f>50-0.000238</f>
        <v>49.999762</v>
      </c>
      <c r="I12" s="43" t="s">
        <v>404</v>
      </c>
      <c r="J12" s="17" t="s">
        <v>930</v>
      </c>
      <c r="K12" s="15" t="s">
        <v>680</v>
      </c>
      <c r="L12" s="15" t="s">
        <v>927</v>
      </c>
      <c r="M12" s="848"/>
      <c r="N12" s="331" t="s">
        <v>126</v>
      </c>
      <c r="O12" s="335" t="s">
        <v>423</v>
      </c>
    </row>
    <row r="13" spans="2:15" s="8" customFormat="1" ht="15.75">
      <c r="B13" s="432" t="s">
        <v>27</v>
      </c>
      <c r="C13" s="433">
        <v>200</v>
      </c>
      <c r="D13" s="433" t="s">
        <v>68</v>
      </c>
      <c r="E13" s="434" t="s">
        <v>108</v>
      </c>
      <c r="F13" s="434" t="s">
        <v>93</v>
      </c>
      <c r="G13" s="435">
        <f t="shared" si="0"/>
        <v>0.6699999999999999</v>
      </c>
      <c r="H13" s="436">
        <f>200+0.00031</f>
        <v>200.00031</v>
      </c>
      <c r="I13" s="437" t="s">
        <v>9</v>
      </c>
      <c r="J13" s="438" t="s">
        <v>338</v>
      </c>
      <c r="K13" s="439">
        <v>42352</v>
      </c>
      <c r="L13" s="434" t="s">
        <v>430</v>
      </c>
      <c r="M13" s="848"/>
      <c r="N13" s="444" t="s">
        <v>429</v>
      </c>
      <c r="O13" s="446" t="s">
        <v>414</v>
      </c>
    </row>
    <row r="14" spans="2:15" s="8" customFormat="1" ht="93.75" customHeight="1">
      <c r="B14" s="432" t="s">
        <v>28</v>
      </c>
      <c r="C14" s="433">
        <v>500</v>
      </c>
      <c r="D14" s="433" t="s">
        <v>68</v>
      </c>
      <c r="E14" s="440" t="s">
        <v>109</v>
      </c>
      <c r="F14" s="440" t="s">
        <v>116</v>
      </c>
      <c r="G14" s="441">
        <f t="shared" si="0"/>
        <v>1.67</v>
      </c>
      <c r="H14" s="442">
        <f>500-0.00204</f>
        <v>499.99796</v>
      </c>
      <c r="I14" s="443" t="s">
        <v>404</v>
      </c>
      <c r="J14" s="438" t="s">
        <v>405</v>
      </c>
      <c r="K14" s="434" t="s">
        <v>387</v>
      </c>
      <c r="L14" s="434" t="s">
        <v>430</v>
      </c>
      <c r="M14" s="848"/>
      <c r="N14" s="444" t="s">
        <v>429</v>
      </c>
      <c r="O14" s="445" t="s">
        <v>415</v>
      </c>
    </row>
    <row r="15" spans="2:15" s="8" customFormat="1" ht="30">
      <c r="B15" s="20" t="s">
        <v>183</v>
      </c>
      <c r="C15" s="14">
        <v>2000</v>
      </c>
      <c r="D15" s="14" t="s">
        <v>74</v>
      </c>
      <c r="E15" s="18" t="s">
        <v>110</v>
      </c>
      <c r="F15" s="18" t="s">
        <v>532</v>
      </c>
      <c r="G15" s="37">
        <f t="shared" si="0"/>
        <v>6.7</v>
      </c>
      <c r="H15" s="53">
        <f>2000-0.0025</f>
        <v>1999.9975</v>
      </c>
      <c r="I15" s="43" t="s">
        <v>9</v>
      </c>
      <c r="J15" s="17" t="s">
        <v>694</v>
      </c>
      <c r="K15" s="24">
        <v>44208</v>
      </c>
      <c r="L15" s="15" t="s">
        <v>695</v>
      </c>
      <c r="M15" s="848"/>
      <c r="N15" s="331" t="s">
        <v>123</v>
      </c>
      <c r="O15" s="333"/>
    </row>
    <row r="16" spans="2:15" s="8" customFormat="1" ht="30">
      <c r="B16" s="20" t="s">
        <v>184</v>
      </c>
      <c r="C16" s="14">
        <v>1000</v>
      </c>
      <c r="D16" s="14" t="s">
        <v>74</v>
      </c>
      <c r="E16" s="18" t="s">
        <v>111</v>
      </c>
      <c r="F16" s="18" t="s">
        <v>533</v>
      </c>
      <c r="G16" s="37">
        <f t="shared" si="0"/>
        <v>3.3</v>
      </c>
      <c r="H16" s="53">
        <f>1000-0.0021</f>
        <v>999.9979</v>
      </c>
      <c r="I16" s="43" t="s">
        <v>9</v>
      </c>
      <c r="J16" s="17" t="s">
        <v>696</v>
      </c>
      <c r="K16" s="24">
        <v>44208</v>
      </c>
      <c r="L16" s="15" t="s">
        <v>695</v>
      </c>
      <c r="M16" s="848"/>
      <c r="N16" s="331" t="s">
        <v>124</v>
      </c>
      <c r="O16" s="333"/>
    </row>
    <row r="17" spans="2:15" s="8" customFormat="1" ht="99" customHeight="1">
      <c r="B17" s="432" t="s">
        <v>29</v>
      </c>
      <c r="C17" s="433">
        <v>20</v>
      </c>
      <c r="D17" s="433" t="s">
        <v>68</v>
      </c>
      <c r="E17" s="434" t="s">
        <v>105</v>
      </c>
      <c r="F17" s="498" t="s">
        <v>114</v>
      </c>
      <c r="G17" s="499">
        <f t="shared" si="0"/>
        <v>0.067</v>
      </c>
      <c r="H17" s="436">
        <f>20-0.000096</f>
        <v>19.999904</v>
      </c>
      <c r="I17" s="437" t="s">
        <v>491</v>
      </c>
      <c r="J17" s="557"/>
      <c r="K17" s="559" t="s">
        <v>490</v>
      </c>
      <c r="L17" s="434" t="s">
        <v>430</v>
      </c>
      <c r="M17" s="848"/>
      <c r="N17" s="444" t="s">
        <v>429</v>
      </c>
      <c r="O17" s="445" t="s">
        <v>495</v>
      </c>
    </row>
    <row r="18" spans="2:15" s="8" customFormat="1" ht="73.5" customHeight="1">
      <c r="B18" s="20" t="s">
        <v>30</v>
      </c>
      <c r="C18" s="14">
        <v>100</v>
      </c>
      <c r="D18" s="14" t="s">
        <v>68</v>
      </c>
      <c r="E18" s="18" t="s">
        <v>112</v>
      </c>
      <c r="F18" s="37">
        <f>E18/3</f>
        <v>0.16666666666666666</v>
      </c>
      <c r="G18" s="41">
        <f t="shared" si="0"/>
        <v>0.33333333333333337</v>
      </c>
      <c r="H18" s="42">
        <f>100-0.00041</f>
        <v>99.99959</v>
      </c>
      <c r="I18" s="43" t="s">
        <v>404</v>
      </c>
      <c r="J18" s="558" t="s">
        <v>917</v>
      </c>
      <c r="K18" s="559" t="s">
        <v>680</v>
      </c>
      <c r="L18" s="520" t="s">
        <v>918</v>
      </c>
      <c r="M18" s="849"/>
      <c r="N18" s="331" t="s">
        <v>125</v>
      </c>
      <c r="O18" s="335" t="s">
        <v>423</v>
      </c>
    </row>
    <row r="19" spans="2:15" s="74" customFormat="1" ht="77.25" customHeight="1">
      <c r="B19" s="20" t="s">
        <v>31</v>
      </c>
      <c r="C19" s="14">
        <v>100</v>
      </c>
      <c r="D19" s="556" t="s">
        <v>815</v>
      </c>
      <c r="E19" s="654" t="s">
        <v>888</v>
      </c>
      <c r="F19" s="655">
        <v>0.17</v>
      </c>
      <c r="G19" s="38">
        <f t="shared" si="0"/>
        <v>0.32999999999999996</v>
      </c>
      <c r="H19" s="44">
        <f>100+0.000038</f>
        <v>100.000038</v>
      </c>
      <c r="I19" s="43" t="s">
        <v>421</v>
      </c>
      <c r="J19" s="14" t="s">
        <v>494</v>
      </c>
      <c r="K19" s="18" t="s">
        <v>490</v>
      </c>
      <c r="L19" s="18" t="s">
        <v>563</v>
      </c>
      <c r="M19" s="98" t="s">
        <v>76</v>
      </c>
      <c r="N19" s="331" t="s">
        <v>659</v>
      </c>
      <c r="O19" s="335" t="s">
        <v>889</v>
      </c>
    </row>
    <row r="20" spans="2:15" s="8" customFormat="1" ht="30">
      <c r="B20" s="20" t="s">
        <v>32</v>
      </c>
      <c r="C20" s="14">
        <v>200</v>
      </c>
      <c r="D20" s="14" t="s">
        <v>69</v>
      </c>
      <c r="E20" s="18" t="s">
        <v>105</v>
      </c>
      <c r="F20" s="18" t="s">
        <v>114</v>
      </c>
      <c r="G20" s="38">
        <f t="shared" si="0"/>
        <v>0.067</v>
      </c>
      <c r="H20" s="44">
        <f>200+0.000062</f>
        <v>200.000062</v>
      </c>
      <c r="I20" s="43" t="s">
        <v>9</v>
      </c>
      <c r="J20" s="14" t="s">
        <v>492</v>
      </c>
      <c r="K20" s="18" t="s">
        <v>490</v>
      </c>
      <c r="L20" s="18" t="s">
        <v>563</v>
      </c>
      <c r="M20" s="98" t="s">
        <v>76</v>
      </c>
      <c r="N20" s="331" t="s">
        <v>78</v>
      </c>
      <c r="O20" s="333"/>
    </row>
    <row r="21" spans="2:15" s="8" customFormat="1" ht="30">
      <c r="B21" s="20" t="s">
        <v>33</v>
      </c>
      <c r="C21" s="14">
        <v>500</v>
      </c>
      <c r="D21" s="14" t="s">
        <v>70</v>
      </c>
      <c r="E21" s="18" t="s">
        <v>118</v>
      </c>
      <c r="F21" s="18" t="s">
        <v>106</v>
      </c>
      <c r="G21" s="37">
        <f t="shared" si="0"/>
        <v>0.5</v>
      </c>
      <c r="H21" s="42">
        <f>500+0.00042</f>
        <v>500.00042</v>
      </c>
      <c r="I21" s="43" t="s">
        <v>9</v>
      </c>
      <c r="J21" s="14" t="s">
        <v>493</v>
      </c>
      <c r="K21" s="18" t="s">
        <v>490</v>
      </c>
      <c r="L21" s="18" t="s">
        <v>563</v>
      </c>
      <c r="M21" s="98" t="s">
        <v>436</v>
      </c>
      <c r="N21" s="429" t="s">
        <v>79</v>
      </c>
      <c r="O21" s="335"/>
    </row>
    <row r="22" spans="2:15" s="8" customFormat="1" ht="30">
      <c r="B22" s="20" t="s">
        <v>410</v>
      </c>
      <c r="C22" s="14">
        <v>100</v>
      </c>
      <c r="D22" s="14" t="s">
        <v>74</v>
      </c>
      <c r="E22" s="18" t="s">
        <v>107</v>
      </c>
      <c r="F22" s="37">
        <f>E22/3</f>
        <v>0.16666666666666666</v>
      </c>
      <c r="G22" s="37">
        <f aca="true" t="shared" si="1" ref="G22:G27">+E22-F22</f>
        <v>0.33333333333333337</v>
      </c>
      <c r="H22" s="42">
        <f>100+0.00007</f>
        <v>100.00007</v>
      </c>
      <c r="I22" s="43" t="s">
        <v>13</v>
      </c>
      <c r="J22" s="14" t="s">
        <v>681</v>
      </c>
      <c r="K22" s="18" t="s">
        <v>564</v>
      </c>
      <c r="L22" s="18" t="s">
        <v>682</v>
      </c>
      <c r="M22" s="98" t="s">
        <v>77</v>
      </c>
      <c r="N22" s="430" t="s">
        <v>197</v>
      </c>
      <c r="O22" s="333"/>
    </row>
    <row r="23" spans="2:15" s="8" customFormat="1" ht="30">
      <c r="B23" s="20" t="s">
        <v>411</v>
      </c>
      <c r="C23" s="14">
        <v>200</v>
      </c>
      <c r="D23" s="14" t="s">
        <v>74</v>
      </c>
      <c r="E23" s="18" t="s">
        <v>413</v>
      </c>
      <c r="F23" s="37">
        <f>E23/3</f>
        <v>0.3333333333333333</v>
      </c>
      <c r="G23" s="37">
        <f t="shared" si="1"/>
        <v>0.6666666666666667</v>
      </c>
      <c r="H23" s="42">
        <f>200-0.00033</f>
        <v>199.99967</v>
      </c>
      <c r="I23" s="43" t="s">
        <v>444</v>
      </c>
      <c r="J23" s="14" t="s">
        <v>914</v>
      </c>
      <c r="K23" s="18" t="s">
        <v>677</v>
      </c>
      <c r="L23" s="18" t="s">
        <v>682</v>
      </c>
      <c r="M23" s="98" t="s">
        <v>77</v>
      </c>
      <c r="N23" s="331" t="s">
        <v>428</v>
      </c>
      <c r="O23" s="333"/>
    </row>
    <row r="24" spans="2:15" s="8" customFormat="1" ht="44.25" customHeight="1" thickBot="1">
      <c r="B24" s="47" t="s">
        <v>412</v>
      </c>
      <c r="C24" s="48">
        <v>500</v>
      </c>
      <c r="D24" s="48" t="s">
        <v>74</v>
      </c>
      <c r="E24" s="49" t="s">
        <v>406</v>
      </c>
      <c r="F24" s="50">
        <f>E24/3</f>
        <v>0.8333333333333334</v>
      </c>
      <c r="G24" s="50">
        <f t="shared" si="1"/>
        <v>1.6666666666666665</v>
      </c>
      <c r="H24" s="42">
        <f>500-(0.00008)</f>
        <v>499.99992</v>
      </c>
      <c r="I24" s="51" t="s">
        <v>444</v>
      </c>
      <c r="J24" s="14" t="s">
        <v>921</v>
      </c>
      <c r="K24" s="18" t="s">
        <v>677</v>
      </c>
      <c r="L24" s="18" t="s">
        <v>682</v>
      </c>
      <c r="M24" s="98" t="s">
        <v>77</v>
      </c>
      <c r="N24" s="431" t="s">
        <v>122</v>
      </c>
      <c r="O24" s="336"/>
    </row>
    <row r="25" spans="2:15" s="8" customFormat="1" ht="44.25" customHeight="1">
      <c r="B25" s="325" t="s">
        <v>526</v>
      </c>
      <c r="C25" s="36">
        <v>20</v>
      </c>
      <c r="D25" s="36" t="s">
        <v>74</v>
      </c>
      <c r="E25" s="326" t="s">
        <v>106</v>
      </c>
      <c r="F25" s="522">
        <v>0.083</v>
      </c>
      <c r="G25" s="54">
        <f t="shared" si="1"/>
        <v>0.16699999999999998</v>
      </c>
      <c r="H25" s="327">
        <f>20+(0.000031)</f>
        <v>20.000031</v>
      </c>
      <c r="I25" s="328" t="s">
        <v>9</v>
      </c>
      <c r="J25" s="14" t="s">
        <v>923</v>
      </c>
      <c r="K25" s="18" t="s">
        <v>678</v>
      </c>
      <c r="L25" s="122" t="s">
        <v>924</v>
      </c>
      <c r="M25" s="521" t="s">
        <v>77</v>
      </c>
      <c r="N25" s="331" t="s">
        <v>524</v>
      </c>
      <c r="O25" s="333"/>
    </row>
    <row r="26" spans="2:15" s="8" customFormat="1" ht="44.25" customHeight="1">
      <c r="B26" s="325" t="s">
        <v>527</v>
      </c>
      <c r="C26" s="36">
        <v>1000</v>
      </c>
      <c r="D26" s="327" t="s">
        <v>74</v>
      </c>
      <c r="E26" s="523">
        <v>5</v>
      </c>
      <c r="F26" s="525">
        <f>E26/3</f>
        <v>1.6666666666666667</v>
      </c>
      <c r="G26" s="525">
        <f t="shared" si="1"/>
        <v>3.333333333333333</v>
      </c>
      <c r="H26" s="524">
        <f>1000+(0.0016)</f>
        <v>1000.0016</v>
      </c>
      <c r="I26" s="328" t="s">
        <v>9</v>
      </c>
      <c r="J26" s="14" t="s">
        <v>713</v>
      </c>
      <c r="K26" s="564">
        <v>44228</v>
      </c>
      <c r="L26" s="122" t="s">
        <v>712</v>
      </c>
      <c r="M26" s="521" t="s">
        <v>77</v>
      </c>
      <c r="N26" s="331" t="s">
        <v>124</v>
      </c>
      <c r="O26" s="333"/>
    </row>
    <row r="27" spans="2:15" s="8" customFormat="1" ht="44.25" customHeight="1">
      <c r="B27" s="325" t="s">
        <v>528</v>
      </c>
      <c r="C27" s="36">
        <v>2000</v>
      </c>
      <c r="D27" s="327" t="s">
        <v>74</v>
      </c>
      <c r="E27" s="523">
        <v>10</v>
      </c>
      <c r="F27" s="525">
        <v>3.3</v>
      </c>
      <c r="G27" s="525">
        <f t="shared" si="1"/>
        <v>6.7</v>
      </c>
      <c r="H27" s="524">
        <f>2000+(0.0029)</f>
        <v>2000.0029</v>
      </c>
      <c r="I27" s="328" t="s">
        <v>9</v>
      </c>
      <c r="J27" s="14" t="s">
        <v>714</v>
      </c>
      <c r="K27" s="564">
        <v>44228</v>
      </c>
      <c r="L27" s="122" t="s">
        <v>712</v>
      </c>
      <c r="M27" s="521" t="s">
        <v>77</v>
      </c>
      <c r="N27" s="331" t="s">
        <v>123</v>
      </c>
      <c r="O27" s="333"/>
    </row>
    <row r="28" spans="8:9" ht="12.75">
      <c r="H28" s="39"/>
      <c r="I28" s="39"/>
    </row>
    <row r="29" spans="8:9" ht="12.75">
      <c r="H29" s="39"/>
      <c r="I29" s="39"/>
    </row>
    <row r="30" spans="2:9" ht="15.75">
      <c r="B30" s="111" t="s">
        <v>2</v>
      </c>
      <c r="H30" s="39"/>
      <c r="I30" s="39"/>
    </row>
    <row r="31" spans="2:14" ht="106.5" customHeight="1">
      <c r="B31" s="847" t="s">
        <v>215</v>
      </c>
      <c r="C31" s="847"/>
      <c r="D31" s="847"/>
      <c r="E31" s="847"/>
      <c r="F31" s="847"/>
      <c r="G31" s="847"/>
      <c r="H31" s="847"/>
      <c r="I31" s="847"/>
      <c r="J31" s="847"/>
      <c r="K31" s="847"/>
      <c r="L31" s="847"/>
      <c r="M31" s="847"/>
      <c r="N31" s="847"/>
    </row>
    <row r="32" spans="2:9" ht="15">
      <c r="B32" s="847" t="s">
        <v>127</v>
      </c>
      <c r="C32" s="847"/>
      <c r="H32" s="39"/>
      <c r="I32" s="39"/>
    </row>
    <row r="33" spans="7:9" ht="12.75">
      <c r="G33" s="97"/>
      <c r="H33" s="39"/>
      <c r="I33" s="39"/>
    </row>
    <row r="34" spans="1:9" ht="15">
      <c r="A34" s="52"/>
      <c r="B34" s="99" t="s">
        <v>241</v>
      </c>
      <c r="C34" s="100"/>
      <c r="D34" s="101"/>
      <c r="H34" s="39"/>
      <c r="I34" s="39"/>
    </row>
    <row r="35" spans="1:8" ht="12.75">
      <c r="A35" s="52"/>
      <c r="B35" s="102"/>
      <c r="C35" s="102"/>
      <c r="D35" s="102"/>
      <c r="E35" s="102"/>
      <c r="H35" s="39"/>
    </row>
    <row r="36" spans="1:9" ht="12.75" customHeight="1">
      <c r="A36" s="52"/>
      <c r="B36" s="102"/>
      <c r="C36" s="102"/>
      <c r="D36" s="102"/>
      <c r="E36" s="102"/>
      <c r="H36" s="39"/>
      <c r="I36" s="39"/>
    </row>
    <row r="37" spans="1:9" ht="18" customHeight="1">
      <c r="A37" s="52"/>
      <c r="B37" s="102"/>
      <c r="C37" s="102"/>
      <c r="D37" s="102"/>
      <c r="E37" s="102"/>
      <c r="H37" s="39"/>
      <c r="I37" s="39"/>
    </row>
    <row r="38" spans="1:10" ht="18">
      <c r="A38" s="52"/>
      <c r="B38" s="102"/>
      <c r="C38" s="102"/>
      <c r="D38" s="102"/>
      <c r="E38" s="102"/>
      <c r="H38" s="39"/>
      <c r="I38" s="39"/>
      <c r="J38" s="481"/>
    </row>
    <row r="39" spans="1:5" ht="12.75">
      <c r="A39" s="52"/>
      <c r="B39" s="102"/>
      <c r="C39" s="102"/>
      <c r="D39" s="102"/>
      <c r="E39" s="102"/>
    </row>
    <row r="40" spans="1:5" ht="12.75">
      <c r="A40" s="52"/>
      <c r="B40" s="102"/>
      <c r="C40" s="102"/>
      <c r="D40" s="102"/>
      <c r="E40" s="102"/>
    </row>
    <row r="41" spans="1:5" ht="12.75">
      <c r="A41" s="52"/>
      <c r="B41" s="102"/>
      <c r="C41" s="102"/>
      <c r="D41" s="102"/>
      <c r="E41" s="102"/>
    </row>
    <row r="42" spans="1:5" ht="15.75" customHeight="1">
      <c r="A42" s="52"/>
      <c r="B42" s="102"/>
      <c r="C42" s="102"/>
      <c r="D42" s="102"/>
      <c r="E42" s="102"/>
    </row>
    <row r="43" spans="1:5" ht="12.75">
      <c r="A43" s="52"/>
      <c r="B43" s="102"/>
      <c r="C43" s="102"/>
      <c r="D43" s="102"/>
      <c r="E43" s="102"/>
    </row>
    <row r="44" spans="1:5" ht="12.75">
      <c r="A44" s="52"/>
      <c r="B44" s="102"/>
      <c r="C44" s="102"/>
      <c r="D44" s="102"/>
      <c r="E44" s="102"/>
    </row>
    <row r="45" spans="1:5" ht="12.75">
      <c r="A45" s="52"/>
      <c r="B45" s="102"/>
      <c r="C45" s="102"/>
      <c r="D45" s="102"/>
      <c r="E45" s="102"/>
    </row>
    <row r="46" spans="1:5" ht="12.75">
      <c r="A46" s="52"/>
      <c r="B46" s="102"/>
      <c r="C46" s="102"/>
      <c r="D46" s="102"/>
      <c r="E46" s="102"/>
    </row>
    <row r="47" spans="1:5" ht="12.75">
      <c r="A47" s="52"/>
      <c r="B47" s="102"/>
      <c r="C47" s="102"/>
      <c r="D47" s="102"/>
      <c r="E47" s="102"/>
    </row>
    <row r="48" spans="1:5" ht="12.75">
      <c r="A48" s="52"/>
      <c r="B48" s="102"/>
      <c r="C48" s="102"/>
      <c r="D48" s="102"/>
      <c r="E48" s="102"/>
    </row>
    <row r="49" spans="1:5" ht="12.75">
      <c r="A49" s="52"/>
      <c r="B49" s="102"/>
      <c r="C49" s="102"/>
      <c r="D49" s="102"/>
      <c r="E49" s="102"/>
    </row>
    <row r="50" spans="1:5" ht="12.75">
      <c r="A50" s="52"/>
      <c r="B50" s="102"/>
      <c r="C50" s="102"/>
      <c r="D50" s="102"/>
      <c r="E50" s="102"/>
    </row>
    <row r="51" spans="1:5" ht="12.75">
      <c r="A51" s="52"/>
      <c r="B51" s="102"/>
      <c r="C51" s="102"/>
      <c r="D51" s="102"/>
      <c r="E51" s="102"/>
    </row>
    <row r="52" spans="1:6" ht="12.75">
      <c r="A52" s="52"/>
      <c r="B52" s="102"/>
      <c r="C52" s="102"/>
      <c r="D52" s="102"/>
      <c r="E52" s="102"/>
      <c r="F52" s="52"/>
    </row>
    <row r="53" spans="2:6" ht="12.75">
      <c r="B53" s="52"/>
      <c r="C53" s="52"/>
      <c r="D53" s="52"/>
      <c r="E53" s="52"/>
      <c r="F53" s="52"/>
    </row>
    <row r="55" ht="15">
      <c r="B55" s="103" t="s">
        <v>80</v>
      </c>
    </row>
    <row r="58" ht="15.75">
      <c r="B58" s="104" t="s">
        <v>802</v>
      </c>
    </row>
    <row r="59" ht="15" customHeight="1">
      <c r="B59" s="125" t="s">
        <v>543</v>
      </c>
    </row>
  </sheetData>
  <sheetProtection/>
  <mergeCells count="7">
    <mergeCell ref="E2:L3"/>
    <mergeCell ref="N2:N3"/>
    <mergeCell ref="B6:O6"/>
    <mergeCell ref="B32:C32"/>
    <mergeCell ref="M11:M18"/>
    <mergeCell ref="M8:M9"/>
    <mergeCell ref="B31:N31"/>
  </mergeCells>
  <printOptions/>
  <pageMargins left="0.1968503937007874" right="0.31496062992125984" top="0.4330708661417323" bottom="0.5118110236220472" header="0" footer="0"/>
  <pageSetup fitToHeight="1" fitToWidth="1" horizontalDpi="600" verticalDpi="600" orientation="landscape" paperSize="9" scale="29" r:id="rId2"/>
  <headerFooter alignWithMargins="0">
    <oddFooter>&amp;L&amp;Z&amp;F</oddFooter>
  </headerFooter>
  <ignoredErrors>
    <ignoredError sqref="E25 E8"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BH79"/>
  <sheetViews>
    <sheetView zoomScale="90" zoomScaleNormal="90" zoomScaleSheetLayoutView="75" workbookViewId="0" topLeftCell="A25">
      <selection activeCell="E10" sqref="E10"/>
    </sheetView>
  </sheetViews>
  <sheetFormatPr defaultColWidth="11.421875" defaultRowHeight="12.75"/>
  <cols>
    <col min="1" max="1" width="5.421875" style="28" customWidth="1"/>
    <col min="2" max="2" width="22.7109375" style="2" hidden="1" customWidth="1"/>
    <col min="3" max="3" width="17.00390625" style="2" customWidth="1"/>
    <col min="4" max="4" width="16.421875" style="2" customWidth="1"/>
    <col min="5" max="5" width="32.57421875" style="2" customWidth="1"/>
    <col min="6" max="6" width="38.28125" style="2" customWidth="1"/>
    <col min="7" max="7" width="21.00390625" style="2" customWidth="1"/>
    <col min="8" max="9" width="25.28125" style="2" customWidth="1"/>
    <col min="10" max="10" width="44.8515625" style="2" customWidth="1"/>
    <col min="11" max="11" width="50.421875" style="2" customWidth="1"/>
    <col min="12" max="12" width="54.7109375" style="2" customWidth="1"/>
    <col min="13" max="13" width="80.421875" style="2" customWidth="1"/>
    <col min="14" max="14" width="26.421875" style="8" hidden="1" customWidth="1"/>
    <col min="15" max="15" width="23.7109375" style="8" hidden="1" customWidth="1"/>
    <col min="16" max="16" width="35.00390625" style="8" customWidth="1"/>
    <col min="17" max="17" width="47.421875" style="8" customWidth="1"/>
    <col min="18" max="20" width="11.421875" style="8" customWidth="1"/>
    <col min="21" max="22" width="11.421875" style="1" customWidth="1"/>
    <col min="23" max="23" width="12.140625" style="1" bestFit="1" customWidth="1"/>
    <col min="24" max="16384" width="11.421875" style="1" customWidth="1"/>
  </cols>
  <sheetData>
    <row r="1" spans="1:17" ht="12.75">
      <c r="A1" s="1"/>
      <c r="J1" s="66"/>
      <c r="N1" s="28"/>
      <c r="O1" s="28"/>
      <c r="P1" s="28"/>
      <c r="Q1" s="28"/>
    </row>
    <row r="2" spans="1:60" ht="12.75" customHeight="1">
      <c r="A2" s="1"/>
      <c r="E2" s="230"/>
      <c r="F2" s="762" t="s">
        <v>16</v>
      </c>
      <c r="G2" s="762"/>
      <c r="H2" s="762"/>
      <c r="I2" s="762"/>
      <c r="J2" s="762"/>
      <c r="K2" s="762"/>
      <c r="L2" s="188"/>
      <c r="M2" s="762" t="s">
        <v>17</v>
      </c>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row>
    <row r="3" spans="1:60" ht="12.75" customHeight="1" thickBot="1">
      <c r="A3" s="1"/>
      <c r="B3" s="1"/>
      <c r="C3" s="1"/>
      <c r="D3" s="21"/>
      <c r="E3" s="21"/>
      <c r="F3" s="762"/>
      <c r="G3" s="762"/>
      <c r="H3" s="762"/>
      <c r="I3" s="762"/>
      <c r="J3" s="762"/>
      <c r="K3" s="762"/>
      <c r="L3" s="188"/>
      <c r="M3" s="762"/>
      <c r="N3" s="128"/>
      <c r="P3" s="128"/>
      <c r="Q3" s="129"/>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row>
    <row r="4" spans="1:60" ht="14.25" customHeight="1">
      <c r="A4" s="1" t="s">
        <v>578</v>
      </c>
      <c r="C4" s="3"/>
      <c r="D4" s="3"/>
      <c r="E4" s="3"/>
      <c r="F4" s="426"/>
      <c r="J4" s="66"/>
      <c r="M4" s="4"/>
      <c r="N4" s="918" t="s">
        <v>240</v>
      </c>
      <c r="O4" s="919"/>
      <c r="P4" s="130"/>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row>
    <row r="5" spans="2:16" ht="30.75" customHeight="1" thickBot="1">
      <c r="B5" s="882" t="s">
        <v>14</v>
      </c>
      <c r="C5" s="883"/>
      <c r="D5" s="883"/>
      <c r="E5" s="883"/>
      <c r="F5" s="883"/>
      <c r="G5" s="883"/>
      <c r="H5" s="883"/>
      <c r="I5" s="883"/>
      <c r="J5" s="883"/>
      <c r="K5" s="883"/>
      <c r="L5" s="883"/>
      <c r="M5" s="883"/>
      <c r="N5" s="883"/>
      <c r="O5" s="883"/>
      <c r="P5" s="883"/>
    </row>
    <row r="6" spans="2:17" ht="55.5" customHeight="1" thickBot="1">
      <c r="B6" s="94"/>
      <c r="C6" s="112" t="s">
        <v>104</v>
      </c>
      <c r="D6" s="112" t="s">
        <v>40</v>
      </c>
      <c r="E6" s="112" t="s">
        <v>37</v>
      </c>
      <c r="F6" s="113" t="s">
        <v>38</v>
      </c>
      <c r="G6" s="238" t="s">
        <v>3</v>
      </c>
      <c r="H6" s="338" t="s">
        <v>357</v>
      </c>
      <c r="I6" s="339" t="s">
        <v>57</v>
      </c>
      <c r="J6" s="340" t="s">
        <v>42</v>
      </c>
      <c r="K6" s="340" t="s">
        <v>56</v>
      </c>
      <c r="L6" s="341" t="s">
        <v>210</v>
      </c>
      <c r="M6" s="342" t="s">
        <v>65</v>
      </c>
      <c r="N6" s="343" t="s">
        <v>225</v>
      </c>
      <c r="O6" s="344" t="s">
        <v>226</v>
      </c>
      <c r="P6" s="519" t="s">
        <v>735</v>
      </c>
      <c r="Q6" s="337" t="s">
        <v>350</v>
      </c>
    </row>
    <row r="7" spans="1:50" s="73" customFormat="1" ht="120.75" customHeight="1">
      <c r="A7" s="65"/>
      <c r="B7" s="897"/>
      <c r="C7" s="884" t="s">
        <v>178</v>
      </c>
      <c r="D7" s="872" t="s">
        <v>41</v>
      </c>
      <c r="E7" s="82" t="s">
        <v>58</v>
      </c>
      <c r="F7" s="82" t="s">
        <v>730</v>
      </c>
      <c r="G7" s="886" t="s">
        <v>729</v>
      </c>
      <c r="H7" s="876" t="s">
        <v>559</v>
      </c>
      <c r="I7" s="876" t="s">
        <v>728</v>
      </c>
      <c r="J7" s="193" t="s">
        <v>66</v>
      </c>
      <c r="K7" s="81" t="s">
        <v>66</v>
      </c>
      <c r="L7" s="890" t="s">
        <v>209</v>
      </c>
      <c r="M7" s="866" t="s">
        <v>450</v>
      </c>
      <c r="N7" s="214">
        <v>42</v>
      </c>
      <c r="O7" s="330">
        <v>150</v>
      </c>
      <c r="P7" s="921" t="s">
        <v>733</v>
      </c>
      <c r="Q7" s="908" t="s">
        <v>925</v>
      </c>
      <c r="R7" s="483">
        <f>0.00051+(150*0.0000000245)+(150*0.000000613)</f>
        <v>0.000605625</v>
      </c>
      <c r="S7" s="74"/>
      <c r="T7" s="74"/>
      <c r="U7" s="355"/>
      <c r="V7" s="355"/>
      <c r="W7" s="482"/>
      <c r="X7" s="355"/>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row>
    <row r="8" spans="1:50" s="73" customFormat="1" ht="63.75" customHeight="1" thickBot="1">
      <c r="A8" s="65"/>
      <c r="B8" s="898"/>
      <c r="C8" s="885"/>
      <c r="D8" s="875"/>
      <c r="E8" s="72" t="s">
        <v>51</v>
      </c>
      <c r="F8" s="72" t="s">
        <v>731</v>
      </c>
      <c r="G8" s="889"/>
      <c r="H8" s="879"/>
      <c r="I8" s="879"/>
      <c r="J8" s="194" t="s">
        <v>44</v>
      </c>
      <c r="K8" s="83" t="s">
        <v>44</v>
      </c>
      <c r="L8" s="892"/>
      <c r="M8" s="868"/>
      <c r="N8" s="215">
        <v>10</v>
      </c>
      <c r="O8" s="233">
        <v>42</v>
      </c>
      <c r="P8" s="922"/>
      <c r="Q8" s="909"/>
      <c r="R8" s="483">
        <f>0.000032+(0.000000698*40)+(0.00000064*40)</f>
        <v>8.552E-05</v>
      </c>
      <c r="S8" s="74"/>
      <c r="T8" s="74"/>
      <c r="U8" s="74"/>
      <c r="V8" s="355"/>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row>
    <row r="9" spans="1:50" s="73" customFormat="1" ht="120.75" customHeight="1">
      <c r="A9" s="65"/>
      <c r="B9" s="897"/>
      <c r="C9" s="884" t="s">
        <v>47</v>
      </c>
      <c r="D9" s="872" t="s">
        <v>48</v>
      </c>
      <c r="E9" s="82" t="s">
        <v>58</v>
      </c>
      <c r="F9" s="903" t="s">
        <v>890</v>
      </c>
      <c r="G9" s="886" t="s">
        <v>894</v>
      </c>
      <c r="H9" s="886" t="s">
        <v>671</v>
      </c>
      <c r="I9" s="876" t="s">
        <v>895</v>
      </c>
      <c r="J9" s="193" t="s">
        <v>39</v>
      </c>
      <c r="K9" s="81" t="s">
        <v>39</v>
      </c>
      <c r="L9" s="890" t="s">
        <v>209</v>
      </c>
      <c r="M9" s="866" t="s">
        <v>453</v>
      </c>
      <c r="N9" s="214">
        <v>85</v>
      </c>
      <c r="O9" s="234">
        <v>220</v>
      </c>
      <c r="P9" s="921" t="s">
        <v>891</v>
      </c>
      <c r="Q9" s="484" t="s">
        <v>931</v>
      </c>
      <c r="R9" s="74"/>
      <c r="S9" s="74"/>
      <c r="T9" s="74"/>
      <c r="U9" s="482"/>
      <c r="V9" s="482"/>
      <c r="W9" s="482"/>
      <c r="X9" s="482"/>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row>
    <row r="10" spans="1:50" s="73" customFormat="1" ht="63.75" customHeight="1">
      <c r="A10" s="65"/>
      <c r="B10" s="898"/>
      <c r="C10" s="901"/>
      <c r="D10" s="874"/>
      <c r="E10" s="71" t="s">
        <v>51</v>
      </c>
      <c r="F10" s="904"/>
      <c r="G10" s="888"/>
      <c r="H10" s="888"/>
      <c r="I10" s="878"/>
      <c r="J10" s="71" t="s">
        <v>44</v>
      </c>
      <c r="K10" s="870" t="s">
        <v>43</v>
      </c>
      <c r="L10" s="891"/>
      <c r="M10" s="867"/>
      <c r="N10" s="853">
        <v>20</v>
      </c>
      <c r="O10" s="860">
        <v>82</v>
      </c>
      <c r="P10" s="923"/>
      <c r="Q10" s="910" t="s">
        <v>929</v>
      </c>
      <c r="R10" s="74"/>
      <c r="S10" s="74"/>
      <c r="T10" s="355"/>
      <c r="U10" s="355"/>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row>
    <row r="11" spans="1:50" s="73" customFormat="1" ht="38.25" customHeight="1" thickBot="1">
      <c r="A11" s="65"/>
      <c r="B11" s="899"/>
      <c r="C11" s="902"/>
      <c r="D11" s="875"/>
      <c r="E11" s="72" t="s">
        <v>59</v>
      </c>
      <c r="F11" s="905"/>
      <c r="G11" s="889"/>
      <c r="H11" s="889"/>
      <c r="I11" s="879"/>
      <c r="J11" s="194" t="s">
        <v>43</v>
      </c>
      <c r="K11" s="871"/>
      <c r="L11" s="892"/>
      <c r="M11" s="868"/>
      <c r="N11" s="854"/>
      <c r="O11" s="861"/>
      <c r="P11" s="922"/>
      <c r="Q11" s="911"/>
      <c r="R11" s="74"/>
      <c r="S11" s="74"/>
      <c r="T11" s="355"/>
      <c r="U11" s="355"/>
      <c r="V11" s="482"/>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row>
    <row r="12" spans="2:21" s="74" customFormat="1" ht="165" customHeight="1" thickBot="1">
      <c r="B12" s="229"/>
      <c r="C12" s="77" t="s">
        <v>49</v>
      </c>
      <c r="D12" s="33" t="s">
        <v>48</v>
      </c>
      <c r="E12" s="33" t="s">
        <v>574</v>
      </c>
      <c r="F12" s="33" t="s">
        <v>892</v>
      </c>
      <c r="G12" s="95" t="s">
        <v>908</v>
      </c>
      <c r="H12" s="78" t="s">
        <v>671</v>
      </c>
      <c r="I12" s="96" t="s">
        <v>895</v>
      </c>
      <c r="J12" s="33" t="s">
        <v>39</v>
      </c>
      <c r="K12" s="31" t="s">
        <v>39</v>
      </c>
      <c r="L12" s="192" t="s">
        <v>209</v>
      </c>
      <c r="M12" s="192" t="s">
        <v>452</v>
      </c>
      <c r="N12" s="216">
        <v>55</v>
      </c>
      <c r="O12" s="236">
        <v>220</v>
      </c>
      <c r="P12" s="345" t="s">
        <v>893</v>
      </c>
      <c r="Q12" s="653" t="s">
        <v>919</v>
      </c>
      <c r="S12" s="482"/>
      <c r="T12" s="482"/>
      <c r="U12" s="482"/>
    </row>
    <row r="13" spans="1:50" s="73" customFormat="1" ht="66.75" customHeight="1">
      <c r="A13" s="65"/>
      <c r="B13" s="897"/>
      <c r="C13" s="884" t="s">
        <v>10</v>
      </c>
      <c r="D13" s="872" t="s">
        <v>46</v>
      </c>
      <c r="E13" s="397" t="s">
        <v>50</v>
      </c>
      <c r="F13" s="872" t="s">
        <v>916</v>
      </c>
      <c r="G13" s="886" t="s">
        <v>933</v>
      </c>
      <c r="H13" s="876" t="s">
        <v>679</v>
      </c>
      <c r="I13" s="876" t="s">
        <v>934</v>
      </c>
      <c r="J13" s="397" t="s">
        <v>64</v>
      </c>
      <c r="K13" s="880" t="s">
        <v>384</v>
      </c>
      <c r="L13" s="890" t="s">
        <v>209</v>
      </c>
      <c r="M13" s="866" t="s">
        <v>451</v>
      </c>
      <c r="N13" s="855">
        <v>100</v>
      </c>
      <c r="O13" s="862">
        <v>500</v>
      </c>
      <c r="P13" s="924" t="s">
        <v>932</v>
      </c>
      <c r="Q13" s="912" t="s">
        <v>915</v>
      </c>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row>
    <row r="14" spans="1:50" s="73" customFormat="1" ht="114" customHeight="1">
      <c r="A14" s="65"/>
      <c r="B14" s="898"/>
      <c r="C14" s="900"/>
      <c r="D14" s="873"/>
      <c r="E14" s="71" t="s">
        <v>575</v>
      </c>
      <c r="F14" s="873"/>
      <c r="G14" s="887"/>
      <c r="H14" s="877"/>
      <c r="I14" s="877"/>
      <c r="J14" s="398" t="s">
        <v>384</v>
      </c>
      <c r="K14" s="881"/>
      <c r="L14" s="891"/>
      <c r="M14" s="869"/>
      <c r="N14" s="856"/>
      <c r="O14" s="863"/>
      <c r="P14" s="925"/>
      <c r="Q14" s="913"/>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row>
    <row r="15" spans="1:50" s="73" customFormat="1" ht="90" customHeight="1" thickBot="1">
      <c r="A15" s="65"/>
      <c r="B15" s="899"/>
      <c r="C15" s="901"/>
      <c r="D15" s="874"/>
      <c r="E15" s="71" t="s">
        <v>60</v>
      </c>
      <c r="F15" s="874"/>
      <c r="G15" s="888"/>
      <c r="H15" s="878"/>
      <c r="I15" s="878"/>
      <c r="J15" s="71" t="s">
        <v>52</v>
      </c>
      <c r="K15" s="870"/>
      <c r="L15" s="891"/>
      <c r="M15" s="867"/>
      <c r="N15" s="857"/>
      <c r="O15" s="864"/>
      <c r="P15" s="925"/>
      <c r="Q15" s="914"/>
      <c r="R15" s="74"/>
      <c r="S15" s="74"/>
      <c r="T15" s="486"/>
      <c r="U15" s="486"/>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row>
    <row r="16" spans="1:50" s="73" customFormat="1" ht="90" customHeight="1" thickBot="1">
      <c r="A16" s="65"/>
      <c r="B16" s="221"/>
      <c r="C16" s="902"/>
      <c r="D16" s="875"/>
      <c r="E16" s="72" t="s">
        <v>55</v>
      </c>
      <c r="F16" s="875"/>
      <c r="G16" s="889"/>
      <c r="H16" s="879"/>
      <c r="I16" s="879"/>
      <c r="J16" s="194" t="s">
        <v>55</v>
      </c>
      <c r="K16" s="83" t="s">
        <v>55</v>
      </c>
      <c r="L16" s="892"/>
      <c r="M16" s="868"/>
      <c r="N16" s="217">
        <v>500</v>
      </c>
      <c r="O16" s="235">
        <v>2000</v>
      </c>
      <c r="P16" s="925"/>
      <c r="Q16" s="915"/>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row>
    <row r="17" spans="1:50" s="73" customFormat="1" ht="116.25" customHeight="1" thickBot="1">
      <c r="A17" s="65"/>
      <c r="B17" s="221"/>
      <c r="C17" s="77" t="s">
        <v>179</v>
      </c>
      <c r="D17" s="33" t="s">
        <v>45</v>
      </c>
      <c r="E17" s="33" t="s">
        <v>55</v>
      </c>
      <c r="F17" s="228" t="s">
        <v>896</v>
      </c>
      <c r="G17" s="33" t="s">
        <v>909</v>
      </c>
      <c r="H17" s="78" t="s">
        <v>671</v>
      </c>
      <c r="I17" s="78" t="s">
        <v>895</v>
      </c>
      <c r="J17" s="195" t="s">
        <v>54</v>
      </c>
      <c r="K17" s="31" t="s">
        <v>54</v>
      </c>
      <c r="L17" s="192" t="s">
        <v>209</v>
      </c>
      <c r="M17" s="202" t="s">
        <v>452</v>
      </c>
      <c r="N17" s="218">
        <v>500</v>
      </c>
      <c r="O17" s="237">
        <v>2000</v>
      </c>
      <c r="P17" s="614" t="s">
        <v>609</v>
      </c>
      <c r="Q17" s="488" t="s">
        <v>922</v>
      </c>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row>
    <row r="18" spans="1:50" s="73" customFormat="1" ht="112.5" customHeight="1" thickBot="1">
      <c r="A18" s="65"/>
      <c r="B18" s="227"/>
      <c r="C18" s="346" t="s">
        <v>180</v>
      </c>
      <c r="D18" s="347" t="s">
        <v>45</v>
      </c>
      <c r="E18" s="347" t="s">
        <v>53</v>
      </c>
      <c r="F18" s="347" t="s">
        <v>901</v>
      </c>
      <c r="G18" s="347" t="s">
        <v>899</v>
      </c>
      <c r="H18" s="78" t="s">
        <v>671</v>
      </c>
      <c r="I18" s="78" t="s">
        <v>895</v>
      </c>
      <c r="J18" s="348" t="s">
        <v>54</v>
      </c>
      <c r="K18" s="349" t="s">
        <v>54</v>
      </c>
      <c r="L18" s="350" t="s">
        <v>209</v>
      </c>
      <c r="M18" s="202" t="s">
        <v>452</v>
      </c>
      <c r="N18" s="351">
        <v>500</v>
      </c>
      <c r="O18" s="352">
        <v>2000</v>
      </c>
      <c r="P18" s="615" t="s">
        <v>900</v>
      </c>
      <c r="Q18" s="487" t="s">
        <v>621</v>
      </c>
      <c r="R18" s="74"/>
      <c r="S18" s="74"/>
      <c r="T18" s="74"/>
      <c r="U18" s="74"/>
      <c r="V18" s="489"/>
      <c r="W18" s="489"/>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row>
    <row r="19" spans="1:50" s="26" customFormat="1" ht="102.75" customHeight="1" thickBot="1">
      <c r="A19" s="8"/>
      <c r="B19" s="80"/>
      <c r="C19" s="77" t="s">
        <v>181</v>
      </c>
      <c r="D19" s="33" t="s">
        <v>45</v>
      </c>
      <c r="E19" s="33" t="s">
        <v>53</v>
      </c>
      <c r="F19" s="33" t="s">
        <v>898</v>
      </c>
      <c r="G19" s="33" t="s">
        <v>897</v>
      </c>
      <c r="H19" s="78" t="s">
        <v>671</v>
      </c>
      <c r="I19" s="78" t="s">
        <v>895</v>
      </c>
      <c r="J19" s="195" t="s">
        <v>54</v>
      </c>
      <c r="K19" s="31" t="s">
        <v>54</v>
      </c>
      <c r="L19" s="192" t="s">
        <v>209</v>
      </c>
      <c r="M19" s="202" t="s">
        <v>452</v>
      </c>
      <c r="N19" s="218">
        <v>500</v>
      </c>
      <c r="O19" s="237">
        <v>2000</v>
      </c>
      <c r="P19" s="345" t="s">
        <v>609</v>
      </c>
      <c r="Q19" s="488" t="s">
        <v>621</v>
      </c>
      <c r="R19" s="8"/>
      <c r="S19" s="8"/>
      <c r="T19" s="8"/>
      <c r="U19" s="25"/>
      <c r="V19" s="25"/>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s="73" customFormat="1" ht="137.25" customHeight="1" thickBot="1">
      <c r="A20" s="74"/>
      <c r="B20" s="75"/>
      <c r="C20" s="884" t="s">
        <v>182</v>
      </c>
      <c r="D20" s="872" t="s">
        <v>213</v>
      </c>
      <c r="E20" s="872" t="s">
        <v>55</v>
      </c>
      <c r="F20" s="872" t="s">
        <v>640</v>
      </c>
      <c r="G20" s="872" t="s">
        <v>732</v>
      </c>
      <c r="H20" s="876" t="s">
        <v>559</v>
      </c>
      <c r="I20" s="876" t="s">
        <v>728</v>
      </c>
      <c r="J20" s="906" t="s">
        <v>81</v>
      </c>
      <c r="K20" s="880" t="s">
        <v>81</v>
      </c>
      <c r="L20" s="890" t="s">
        <v>209</v>
      </c>
      <c r="M20" s="866" t="s">
        <v>439</v>
      </c>
      <c r="N20" s="858">
        <v>50</v>
      </c>
      <c r="O20" s="920">
        <v>200</v>
      </c>
      <c r="P20" s="851" t="s">
        <v>734</v>
      </c>
      <c r="Q20" s="916" t="s">
        <v>920</v>
      </c>
      <c r="R20" s="74"/>
      <c r="S20" s="74"/>
      <c r="T20" s="482"/>
      <c r="U20" s="482"/>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row>
    <row r="21" spans="2:22" s="74" customFormat="1" ht="19.5" customHeight="1" thickBot="1">
      <c r="B21" s="76"/>
      <c r="C21" s="885"/>
      <c r="D21" s="875"/>
      <c r="E21" s="875"/>
      <c r="F21" s="875"/>
      <c r="G21" s="875"/>
      <c r="H21" s="879"/>
      <c r="I21" s="879"/>
      <c r="J21" s="907"/>
      <c r="K21" s="871"/>
      <c r="L21" s="892"/>
      <c r="M21" s="868"/>
      <c r="N21" s="859"/>
      <c r="O21" s="861"/>
      <c r="P21" s="852"/>
      <c r="Q21" s="917"/>
      <c r="U21" s="482"/>
      <c r="V21" s="482"/>
    </row>
    <row r="22" spans="2:21" s="8" customFormat="1" ht="69.75" customHeight="1" thickBot="1">
      <c r="B22" s="10"/>
      <c r="C22" s="77" t="s">
        <v>242</v>
      </c>
      <c r="D22" s="33" t="s">
        <v>244</v>
      </c>
      <c r="E22" s="33" t="s">
        <v>245</v>
      </c>
      <c r="F22" s="33" t="s">
        <v>887</v>
      </c>
      <c r="G22" s="33" t="s">
        <v>246</v>
      </c>
      <c r="H22" s="79" t="s">
        <v>669</v>
      </c>
      <c r="I22" s="79" t="s">
        <v>827</v>
      </c>
      <c r="J22" s="195" t="s">
        <v>247</v>
      </c>
      <c r="K22" s="31" t="s">
        <v>247</v>
      </c>
      <c r="L22" s="219" t="s">
        <v>243</v>
      </c>
      <c r="M22" s="220" t="s">
        <v>269</v>
      </c>
      <c r="N22" s="353"/>
      <c r="O22" s="354"/>
      <c r="P22" s="345" t="s">
        <v>281</v>
      </c>
      <c r="Q22" s="485" t="s">
        <v>926</v>
      </c>
      <c r="T22" s="501"/>
      <c r="U22" s="501"/>
    </row>
    <row r="23" spans="2:17" s="74" customFormat="1" ht="75" customHeight="1" thickBot="1">
      <c r="B23" s="76"/>
      <c r="C23" s="77" t="s">
        <v>353</v>
      </c>
      <c r="D23" s="33" t="s">
        <v>48</v>
      </c>
      <c r="E23" s="33" t="s">
        <v>520</v>
      </c>
      <c r="F23" s="33" t="s">
        <v>424</v>
      </c>
      <c r="G23" s="33" t="s">
        <v>356</v>
      </c>
      <c r="H23" s="79" t="s">
        <v>669</v>
      </c>
      <c r="I23" s="79" t="s">
        <v>827</v>
      </c>
      <c r="J23" s="195" t="s">
        <v>354</v>
      </c>
      <c r="K23" s="31" t="s">
        <v>354</v>
      </c>
      <c r="L23" s="219" t="s">
        <v>243</v>
      </c>
      <c r="M23" s="220" t="s">
        <v>355</v>
      </c>
      <c r="N23" s="357"/>
      <c r="O23" s="358"/>
      <c r="P23" s="345" t="s">
        <v>281</v>
      </c>
      <c r="Q23" s="485" t="s">
        <v>243</v>
      </c>
    </row>
    <row r="24" spans="2:17" s="74" customFormat="1" ht="75" customHeight="1" thickBot="1">
      <c r="B24" s="76"/>
      <c r="C24" s="894" t="s">
        <v>435</v>
      </c>
      <c r="D24" s="926" t="s">
        <v>48</v>
      </c>
      <c r="E24" s="397" t="s">
        <v>50</v>
      </c>
      <c r="F24" s="926" t="s">
        <v>740</v>
      </c>
      <c r="G24" s="926" t="s">
        <v>736</v>
      </c>
      <c r="H24" s="929" t="s">
        <v>737</v>
      </c>
      <c r="I24" s="929" t="s">
        <v>728</v>
      </c>
      <c r="J24" s="397" t="s">
        <v>64</v>
      </c>
      <c r="K24" s="880" t="s">
        <v>384</v>
      </c>
      <c r="L24" s="890" t="s">
        <v>209</v>
      </c>
      <c r="M24" s="932" t="s">
        <v>438</v>
      </c>
      <c r="N24" s="357"/>
      <c r="O24" s="358"/>
      <c r="P24" s="924" t="s">
        <v>741</v>
      </c>
      <c r="Q24" s="912" t="s">
        <v>523</v>
      </c>
    </row>
    <row r="25" spans="2:17" s="74" customFormat="1" ht="75" customHeight="1" thickBot="1">
      <c r="B25" s="76"/>
      <c r="C25" s="895"/>
      <c r="D25" s="927"/>
      <c r="E25" s="71" t="s">
        <v>385</v>
      </c>
      <c r="F25" s="927"/>
      <c r="G25" s="927"/>
      <c r="H25" s="930"/>
      <c r="I25" s="930"/>
      <c r="J25" s="398" t="s">
        <v>384</v>
      </c>
      <c r="K25" s="881"/>
      <c r="L25" s="891"/>
      <c r="M25" s="933"/>
      <c r="N25" s="357"/>
      <c r="O25" s="358"/>
      <c r="P25" s="925"/>
      <c r="Q25" s="913"/>
    </row>
    <row r="26" spans="2:17" s="74" customFormat="1" ht="75" customHeight="1" thickBot="1">
      <c r="B26" s="76"/>
      <c r="C26" s="895"/>
      <c r="D26" s="927"/>
      <c r="E26" s="71" t="s">
        <v>60</v>
      </c>
      <c r="F26" s="927"/>
      <c r="G26" s="927"/>
      <c r="H26" s="930"/>
      <c r="I26" s="930"/>
      <c r="J26" s="71" t="s">
        <v>52</v>
      </c>
      <c r="K26" s="870"/>
      <c r="L26" s="891"/>
      <c r="M26" s="934"/>
      <c r="N26" s="357"/>
      <c r="O26" s="358"/>
      <c r="P26" s="925"/>
      <c r="Q26" s="913"/>
    </row>
    <row r="27" spans="2:17" s="74" customFormat="1" ht="75" customHeight="1" thickBot="1">
      <c r="B27" s="76"/>
      <c r="C27" s="896"/>
      <c r="D27" s="928"/>
      <c r="E27" s="72" t="s">
        <v>55</v>
      </c>
      <c r="F27" s="928"/>
      <c r="G27" s="928"/>
      <c r="H27" s="931"/>
      <c r="I27" s="931"/>
      <c r="J27" s="194" t="s">
        <v>55</v>
      </c>
      <c r="K27" s="83" t="s">
        <v>55</v>
      </c>
      <c r="L27" s="892"/>
      <c r="M27" s="220" t="s">
        <v>437</v>
      </c>
      <c r="N27" s="357"/>
      <c r="O27" s="358"/>
      <c r="P27" s="937"/>
      <c r="Q27" s="936"/>
    </row>
    <row r="28" spans="2:17" s="74" customFormat="1" ht="75" customHeight="1" thickBot="1">
      <c r="B28" s="76"/>
      <c r="C28" s="894" t="s">
        <v>440</v>
      </c>
      <c r="D28" s="926" t="s">
        <v>48</v>
      </c>
      <c r="E28" s="397" t="s">
        <v>50</v>
      </c>
      <c r="F28" s="926" t="s">
        <v>739</v>
      </c>
      <c r="G28" s="926" t="s">
        <v>738</v>
      </c>
      <c r="H28" s="929" t="s">
        <v>559</v>
      </c>
      <c r="I28" s="929" t="s">
        <v>728</v>
      </c>
      <c r="J28" s="397" t="s">
        <v>64</v>
      </c>
      <c r="K28" s="880" t="s">
        <v>384</v>
      </c>
      <c r="L28" s="890" t="s">
        <v>209</v>
      </c>
      <c r="M28" s="932" t="s">
        <v>499</v>
      </c>
      <c r="N28" s="357"/>
      <c r="O28" s="358"/>
      <c r="P28" s="851" t="s">
        <v>742</v>
      </c>
      <c r="Q28" s="912" t="s">
        <v>622</v>
      </c>
    </row>
    <row r="29" spans="2:17" s="74" customFormat="1" ht="75" customHeight="1">
      <c r="B29" s="76"/>
      <c r="C29" s="895"/>
      <c r="D29" s="927"/>
      <c r="E29" s="71" t="s">
        <v>385</v>
      </c>
      <c r="F29" s="927"/>
      <c r="G29" s="927"/>
      <c r="H29" s="930"/>
      <c r="I29" s="930"/>
      <c r="J29" s="398" t="s">
        <v>384</v>
      </c>
      <c r="K29" s="881"/>
      <c r="L29" s="891"/>
      <c r="M29" s="933"/>
      <c r="N29" s="491"/>
      <c r="O29" s="67"/>
      <c r="P29" s="935"/>
      <c r="Q29" s="913"/>
    </row>
    <row r="30" spans="2:17" s="74" customFormat="1" ht="75" customHeight="1" thickBot="1">
      <c r="B30" s="76"/>
      <c r="C30" s="895"/>
      <c r="D30" s="927"/>
      <c r="E30" s="71" t="s">
        <v>60</v>
      </c>
      <c r="F30" s="927"/>
      <c r="G30" s="927"/>
      <c r="H30" s="930"/>
      <c r="I30" s="930"/>
      <c r="J30" s="71" t="s">
        <v>52</v>
      </c>
      <c r="K30" s="870"/>
      <c r="L30" s="891"/>
      <c r="M30" s="934"/>
      <c r="N30" s="491"/>
      <c r="O30" s="67"/>
      <c r="P30" s="935"/>
      <c r="Q30" s="913"/>
    </row>
    <row r="31" spans="2:17" s="74" customFormat="1" ht="75" customHeight="1" thickBot="1">
      <c r="B31" s="76"/>
      <c r="C31" s="896"/>
      <c r="D31" s="928"/>
      <c r="E31" s="72" t="s">
        <v>55</v>
      </c>
      <c r="F31" s="928"/>
      <c r="G31" s="928"/>
      <c r="H31" s="931"/>
      <c r="I31" s="931"/>
      <c r="J31" s="194" t="s">
        <v>55</v>
      </c>
      <c r="K31" s="83" t="s">
        <v>55</v>
      </c>
      <c r="L31" s="892"/>
      <c r="M31" s="220" t="s">
        <v>500</v>
      </c>
      <c r="N31" s="491"/>
      <c r="O31" s="67"/>
      <c r="P31" s="852"/>
      <c r="Q31" s="936"/>
    </row>
    <row r="32" spans="2:17" s="8" customFormat="1" ht="15">
      <c r="B32" s="10"/>
      <c r="C32" s="56"/>
      <c r="D32" s="56"/>
      <c r="E32" s="56"/>
      <c r="F32" s="57"/>
      <c r="G32" s="56"/>
      <c r="H32" s="58"/>
      <c r="I32" s="59"/>
      <c r="J32" s="57"/>
      <c r="K32" s="57"/>
      <c r="L32" s="57"/>
      <c r="M32" s="60"/>
      <c r="P32" s="69"/>
      <c r="Q32" s="189"/>
    </row>
    <row r="33" spans="2:16" s="8" customFormat="1" ht="24" customHeight="1">
      <c r="B33" s="10"/>
      <c r="C33" s="893" t="s">
        <v>2</v>
      </c>
      <c r="D33" s="893"/>
      <c r="E33" s="56"/>
      <c r="F33" s="226"/>
      <c r="G33" s="490"/>
      <c r="H33" s="58"/>
      <c r="I33" s="59"/>
      <c r="J33" s="57"/>
      <c r="K33" s="57"/>
      <c r="L33" s="57"/>
      <c r="M33" s="60"/>
      <c r="P33" s="492"/>
    </row>
    <row r="34" spans="2:13" s="8" customFormat="1" ht="39" customHeight="1">
      <c r="B34" s="29"/>
      <c r="C34" s="847" t="s">
        <v>185</v>
      </c>
      <c r="D34" s="847"/>
      <c r="E34" s="847"/>
      <c r="F34" s="847"/>
      <c r="G34" s="847"/>
      <c r="H34" s="847"/>
      <c r="I34" s="847"/>
      <c r="J34" s="847"/>
      <c r="K34" s="847"/>
      <c r="L34" s="847"/>
      <c r="M34" s="847"/>
    </row>
    <row r="35" spans="2:13" s="8" customFormat="1" ht="15" customHeight="1">
      <c r="B35" s="10"/>
      <c r="C35" s="865" t="s">
        <v>653</v>
      </c>
      <c r="D35" s="865"/>
      <c r="E35" s="865"/>
      <c r="F35" s="865"/>
      <c r="G35" s="865"/>
      <c r="H35" s="865"/>
      <c r="I35" s="865"/>
      <c r="J35" s="865"/>
      <c r="K35" s="865"/>
      <c r="L35" s="865"/>
      <c r="M35" s="865"/>
    </row>
    <row r="36" spans="2:13" s="8" customFormat="1" ht="15" customHeight="1">
      <c r="B36" s="10"/>
      <c r="C36" s="30"/>
      <c r="D36" s="30"/>
      <c r="E36" s="30"/>
      <c r="F36" s="30"/>
      <c r="G36" s="30"/>
      <c r="H36" s="30"/>
      <c r="I36" s="30"/>
      <c r="J36" s="30"/>
      <c r="K36" s="30"/>
      <c r="L36" s="30"/>
      <c r="M36" s="30"/>
    </row>
    <row r="37" spans="2:13" s="8" customFormat="1" ht="15" customHeight="1">
      <c r="B37" s="10"/>
      <c r="D37" s="30"/>
      <c r="E37" s="30"/>
      <c r="F37" s="30"/>
      <c r="G37" s="30"/>
      <c r="H37" s="30"/>
      <c r="I37" s="30"/>
      <c r="J37" s="427"/>
      <c r="K37" s="30"/>
      <c r="L37" s="30"/>
      <c r="M37" s="30"/>
    </row>
    <row r="38" spans="2:13" s="8" customFormat="1" ht="15">
      <c r="B38" s="10"/>
      <c r="C38" s="239" t="s">
        <v>287</v>
      </c>
      <c r="F38" s="30"/>
      <c r="G38" s="29"/>
      <c r="M38" s="11"/>
    </row>
    <row r="39" spans="2:13" s="8" customFormat="1" ht="15">
      <c r="B39" s="10"/>
      <c r="C39" s="8" t="s">
        <v>282</v>
      </c>
      <c r="F39" s="29"/>
      <c r="G39" s="240" t="s">
        <v>284</v>
      </c>
      <c r="H39" s="241"/>
      <c r="I39" s="241"/>
      <c r="M39" s="11"/>
    </row>
    <row r="40" spans="2:13" s="8" customFormat="1" ht="14.25">
      <c r="B40" s="10"/>
      <c r="C40" s="8" t="s">
        <v>283</v>
      </c>
      <c r="F40" s="240" t="s">
        <v>285</v>
      </c>
      <c r="G40" s="10" t="s">
        <v>286</v>
      </c>
      <c r="H40" s="9"/>
      <c r="I40" s="9"/>
      <c r="M40" s="11"/>
    </row>
    <row r="41" spans="2:13" s="8" customFormat="1" ht="12.75">
      <c r="B41" s="10"/>
      <c r="G41" s="9"/>
      <c r="H41" s="9"/>
      <c r="I41" s="9"/>
      <c r="M41" s="11"/>
    </row>
    <row r="42" spans="2:13" s="8" customFormat="1" ht="15">
      <c r="B42" s="10"/>
      <c r="C42" s="29" t="s">
        <v>352</v>
      </c>
      <c r="G42" s="9"/>
      <c r="H42" s="9"/>
      <c r="I42" s="9"/>
      <c r="M42" s="11"/>
    </row>
    <row r="43" spans="2:13" s="8" customFormat="1" ht="15">
      <c r="B43" s="10"/>
      <c r="C43" s="29" t="s">
        <v>351</v>
      </c>
      <c r="G43" s="9"/>
      <c r="H43" s="9"/>
      <c r="I43" s="9"/>
      <c r="M43" s="11"/>
    </row>
    <row r="44" spans="2:13" s="8" customFormat="1" ht="15">
      <c r="B44" s="10"/>
      <c r="C44" s="29"/>
      <c r="G44" s="9"/>
      <c r="H44" s="9"/>
      <c r="I44" s="9"/>
      <c r="M44" s="11"/>
    </row>
    <row r="45" spans="2:50" ht="12.75">
      <c r="B45" s="10"/>
      <c r="C45" s="1"/>
      <c r="D45" s="23"/>
      <c r="E45" s="23"/>
      <c r="F45" s="8"/>
      <c r="G45" s="9"/>
      <c r="H45" s="9"/>
      <c r="I45" s="9"/>
      <c r="J45" s="8"/>
      <c r="K45" s="8"/>
      <c r="L45" s="8"/>
      <c r="M45" s="11"/>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2:50" ht="12.75">
      <c r="B46" s="10"/>
      <c r="C46" s="1"/>
      <c r="D46" s="23"/>
      <c r="E46" s="23"/>
      <c r="F46" s="8"/>
      <c r="G46" s="9"/>
      <c r="H46" s="9"/>
      <c r="I46" s="9"/>
      <c r="J46" s="8"/>
      <c r="K46" s="8"/>
      <c r="L46" s="8"/>
      <c r="M46" s="11"/>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2:50" ht="15.75">
      <c r="B47" s="10"/>
      <c r="C47" s="126" t="s">
        <v>935</v>
      </c>
      <c r="D47" s="10"/>
      <c r="E47" s="10"/>
      <c r="F47" s="55"/>
      <c r="G47" s="9"/>
      <c r="H47" s="9"/>
      <c r="I47" s="55"/>
      <c r="J47" s="8"/>
      <c r="K47" s="8"/>
      <c r="L47" s="8"/>
      <c r="M47" s="11"/>
      <c r="U47" s="8"/>
      <c r="V47" s="8"/>
      <c r="W47" s="8"/>
      <c r="X47" s="8"/>
      <c r="Y47" s="8"/>
      <c r="Z47" s="8"/>
      <c r="AA47" s="8"/>
      <c r="AB47" s="32"/>
      <c r="AC47" s="8"/>
      <c r="AD47" s="8"/>
      <c r="AE47" s="8"/>
      <c r="AF47" s="8"/>
      <c r="AG47" s="8"/>
      <c r="AH47" s="8"/>
      <c r="AI47" s="8"/>
      <c r="AJ47" s="8"/>
      <c r="AK47" s="8"/>
      <c r="AL47" s="8"/>
      <c r="AM47" s="8"/>
      <c r="AN47" s="8"/>
      <c r="AO47" s="8"/>
      <c r="AP47" s="8"/>
      <c r="AQ47" s="8"/>
      <c r="AR47" s="8"/>
      <c r="AS47" s="8"/>
      <c r="AT47" s="8"/>
      <c r="AU47" s="8"/>
      <c r="AV47" s="8"/>
      <c r="AW47" s="8"/>
      <c r="AX47" s="8"/>
    </row>
    <row r="48" spans="3:50" ht="15.75">
      <c r="C48" s="127" t="s">
        <v>543</v>
      </c>
      <c r="D48" s="8"/>
      <c r="E48" s="34"/>
      <c r="F48" s="32"/>
      <c r="G48" s="9"/>
      <c r="H48" s="8"/>
      <c r="I48" s="8"/>
      <c r="J48" s="428"/>
      <c r="K48" s="8"/>
      <c r="L48" s="8"/>
      <c r="M48" s="11"/>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2:50" ht="12.75">
      <c r="B49" s="9"/>
      <c r="C49" s="9"/>
      <c r="D49" s="9"/>
      <c r="E49" s="35"/>
      <c r="F49" s="9"/>
      <c r="G49" s="9"/>
      <c r="H49" s="8"/>
      <c r="I49" s="8"/>
      <c r="J49" s="8"/>
      <c r="K49" s="8"/>
      <c r="L49" s="8"/>
      <c r="M49" s="11"/>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2:50" ht="12.75">
      <c r="B50" s="9"/>
      <c r="C50" s="10"/>
      <c r="D50" s="10"/>
      <c r="E50" s="10"/>
      <c r="F50" s="493"/>
      <c r="G50" s="35"/>
      <c r="H50" s="428"/>
      <c r="I50" s="492"/>
      <c r="J50" s="428"/>
      <c r="K50" s="8"/>
      <c r="L50" s="8"/>
      <c r="M50" s="11"/>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2:50" ht="12.75">
      <c r="B51" s="9"/>
      <c r="C51" s="1"/>
      <c r="D51" s="1"/>
      <c r="E51" s="1"/>
      <c r="F51" s="387"/>
      <c r="G51" s="9"/>
      <c r="J51" s="8"/>
      <c r="K51" s="8"/>
      <c r="L51" s="8"/>
      <c r="M51" s="11"/>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2:50" ht="12.75">
      <c r="B52" s="9"/>
      <c r="C52" s="1"/>
      <c r="G52" s="9"/>
      <c r="J52" s="8"/>
      <c r="K52" s="8"/>
      <c r="L52" s="8"/>
      <c r="M52" s="11"/>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2:50" ht="12.75">
      <c r="B53" s="9"/>
      <c r="G53" s="9"/>
      <c r="H53" s="518"/>
      <c r="J53" s="8"/>
      <c r="K53" s="8"/>
      <c r="L53" s="8"/>
      <c r="M53" s="11"/>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2:13" ht="12.75">
      <c r="B54" s="9"/>
      <c r="F54" s="230"/>
      <c r="G54" s="494"/>
      <c r="J54" s="8"/>
      <c r="K54" s="23"/>
      <c r="L54" s="8"/>
      <c r="M54" s="11"/>
    </row>
    <row r="55" spans="2:13" ht="12.75">
      <c r="B55" s="9"/>
      <c r="C55" s="9"/>
      <c r="D55" s="9"/>
      <c r="E55" s="9"/>
      <c r="F55" s="494"/>
      <c r="G55" s="35"/>
      <c r="H55" s="501"/>
      <c r="I55" s="8"/>
      <c r="J55" s="8"/>
      <c r="K55" s="8"/>
      <c r="L55" s="8"/>
      <c r="M55" s="11"/>
    </row>
    <row r="56" spans="2:13" ht="12.75">
      <c r="B56" s="10"/>
      <c r="C56" s="10"/>
      <c r="D56" s="10"/>
      <c r="E56" s="10"/>
      <c r="F56" s="493"/>
      <c r="G56" s="35"/>
      <c r="H56" s="35"/>
      <c r="I56" s="9"/>
      <c r="J56" s="8"/>
      <c r="K56" s="8"/>
      <c r="L56" s="8"/>
      <c r="M56" s="11"/>
    </row>
    <row r="57" spans="2:13" ht="12.75">
      <c r="B57" s="10"/>
      <c r="C57" s="10"/>
      <c r="D57" s="10"/>
      <c r="E57" s="10"/>
      <c r="F57" s="32"/>
      <c r="G57" s="517"/>
      <c r="H57" s="32"/>
      <c r="I57" s="9"/>
      <c r="J57" s="8"/>
      <c r="K57" s="8"/>
      <c r="L57" s="8"/>
      <c r="M57" s="11"/>
    </row>
    <row r="58" spans="2:13" ht="12.75">
      <c r="B58" s="10"/>
      <c r="C58" s="10"/>
      <c r="D58" s="10"/>
      <c r="E58" s="10"/>
      <c r="F58" s="9"/>
      <c r="G58" s="35"/>
      <c r="H58" s="9"/>
      <c r="I58" s="9"/>
      <c r="J58" s="8"/>
      <c r="K58" s="23"/>
      <c r="L58" s="492"/>
      <c r="M58" s="11"/>
    </row>
    <row r="59" spans="2:13" ht="12.75">
      <c r="B59" s="10"/>
      <c r="C59" s="10"/>
      <c r="D59" s="10"/>
      <c r="E59" s="10"/>
      <c r="F59" s="9"/>
      <c r="G59" s="35"/>
      <c r="H59" s="9"/>
      <c r="I59" s="55"/>
      <c r="J59" s="8"/>
      <c r="K59" s="8"/>
      <c r="L59" s="8"/>
      <c r="M59" s="11"/>
    </row>
    <row r="60" spans="2:13" ht="12.75">
      <c r="B60" s="10"/>
      <c r="C60" s="10"/>
      <c r="D60" s="10"/>
      <c r="E60" s="10"/>
      <c r="F60" s="9"/>
      <c r="G60" s="9"/>
      <c r="H60" s="9"/>
      <c r="I60" s="9"/>
      <c r="J60" s="8"/>
      <c r="K60" s="8"/>
      <c r="L60" s="8"/>
      <c r="M60" s="11"/>
    </row>
    <row r="61" spans="2:13" ht="12.75">
      <c r="B61" s="10"/>
      <c r="C61" s="10"/>
      <c r="D61" s="10"/>
      <c r="E61" s="10"/>
      <c r="F61" s="9"/>
      <c r="G61" s="9"/>
      <c r="H61" s="9"/>
      <c r="I61" s="9"/>
      <c r="J61" s="8"/>
      <c r="K61" s="8"/>
      <c r="L61" s="8"/>
      <c r="M61" s="11"/>
    </row>
    <row r="62" spans="2:13" ht="12.75">
      <c r="B62" s="10"/>
      <c r="C62" s="10"/>
      <c r="D62" s="10"/>
      <c r="E62" s="10"/>
      <c r="F62" s="9"/>
      <c r="G62" s="9"/>
      <c r="H62" s="9"/>
      <c r="I62" s="9"/>
      <c r="J62" s="8"/>
      <c r="K62" s="8"/>
      <c r="L62" s="8"/>
      <c r="M62" s="11"/>
    </row>
    <row r="63" spans="2:13" ht="12.75">
      <c r="B63" s="10"/>
      <c r="C63" s="10"/>
      <c r="D63" s="10"/>
      <c r="E63" s="10"/>
      <c r="F63" s="9"/>
      <c r="G63" s="9"/>
      <c r="H63" s="9"/>
      <c r="I63" s="9"/>
      <c r="J63" s="8"/>
      <c r="K63" s="8"/>
      <c r="L63" s="8"/>
      <c r="M63" s="11"/>
    </row>
    <row r="64" spans="2:13" ht="12.75">
      <c r="B64" s="10"/>
      <c r="C64" s="10"/>
      <c r="D64" s="10"/>
      <c r="E64" s="10"/>
      <c r="F64" s="9"/>
      <c r="G64" s="9"/>
      <c r="H64" s="9"/>
      <c r="I64" s="9"/>
      <c r="J64" s="8"/>
      <c r="K64" s="8"/>
      <c r="L64" s="8"/>
      <c r="M64" s="11"/>
    </row>
    <row r="65" spans="2:13" ht="12.75">
      <c r="B65" s="10"/>
      <c r="C65" s="10"/>
      <c r="D65" s="10"/>
      <c r="E65" s="10"/>
      <c r="F65" s="9"/>
      <c r="G65" s="9"/>
      <c r="H65" s="9"/>
      <c r="I65" s="9"/>
      <c r="J65" s="8"/>
      <c r="K65" s="8"/>
      <c r="L65" s="8"/>
      <c r="M65" s="11"/>
    </row>
    <row r="66" spans="2:13" ht="12.75">
      <c r="B66" s="10"/>
      <c r="C66" s="10"/>
      <c r="D66" s="10"/>
      <c r="E66" s="10"/>
      <c r="F66" s="9"/>
      <c r="G66" s="9"/>
      <c r="H66" s="9"/>
      <c r="I66" s="9"/>
      <c r="J66" s="8"/>
      <c r="K66" s="8"/>
      <c r="L66" s="8"/>
      <c r="M66" s="11"/>
    </row>
    <row r="67" spans="2:13" ht="12.75">
      <c r="B67" s="10"/>
      <c r="C67" s="10"/>
      <c r="D67" s="10"/>
      <c r="E67" s="10"/>
      <c r="F67" s="9"/>
      <c r="G67" s="9"/>
      <c r="H67" s="9"/>
      <c r="I67" s="9"/>
      <c r="J67" s="8"/>
      <c r="K67" s="8"/>
      <c r="L67" s="8"/>
      <c r="M67" s="11"/>
    </row>
    <row r="68" spans="2:13" ht="12.75">
      <c r="B68" s="10"/>
      <c r="C68" s="10"/>
      <c r="D68" s="10"/>
      <c r="E68" s="10"/>
      <c r="F68" s="9"/>
      <c r="G68" s="9"/>
      <c r="H68" s="9"/>
      <c r="I68" s="9"/>
      <c r="J68" s="8"/>
      <c r="K68" s="8"/>
      <c r="L68" s="8"/>
      <c r="M68" s="11"/>
    </row>
    <row r="69" spans="2:13" ht="12.75">
      <c r="B69" s="10"/>
      <c r="C69" s="10"/>
      <c r="D69" s="10"/>
      <c r="E69" s="10"/>
      <c r="F69" s="9"/>
      <c r="G69" s="9"/>
      <c r="H69" s="9"/>
      <c r="I69" s="9"/>
      <c r="J69" s="8"/>
      <c r="K69" s="8"/>
      <c r="L69" s="8"/>
      <c r="M69" s="11"/>
    </row>
    <row r="70" spans="2:13" ht="12.75">
      <c r="B70" s="10"/>
      <c r="C70" s="10"/>
      <c r="D70" s="10"/>
      <c r="E70" s="10"/>
      <c r="F70" s="9"/>
      <c r="G70" s="9"/>
      <c r="H70" s="9"/>
      <c r="I70" s="9"/>
      <c r="J70" s="8"/>
      <c r="K70" s="8"/>
      <c r="L70" s="8"/>
      <c r="M70" s="11"/>
    </row>
    <row r="71" spans="2:13" ht="12.75">
      <c r="B71" s="10"/>
      <c r="C71" s="10"/>
      <c r="D71" s="10"/>
      <c r="E71" s="10"/>
      <c r="F71" s="9"/>
      <c r="G71" s="9"/>
      <c r="H71" s="9"/>
      <c r="I71" s="9"/>
      <c r="J71" s="8"/>
      <c r="K71" s="8"/>
      <c r="L71" s="8"/>
      <c r="M71" s="11"/>
    </row>
    <row r="72" spans="2:13" ht="12.75">
      <c r="B72" s="10"/>
      <c r="C72" s="10"/>
      <c r="D72" s="10"/>
      <c r="E72" s="10"/>
      <c r="F72" s="9"/>
      <c r="G72" s="9"/>
      <c r="H72" s="9"/>
      <c r="I72" s="9"/>
      <c r="J72" s="8"/>
      <c r="K72" s="8"/>
      <c r="L72" s="8"/>
      <c r="M72" s="11"/>
    </row>
    <row r="73" spans="2:12" ht="12.75">
      <c r="B73" s="10"/>
      <c r="C73" s="10"/>
      <c r="D73" s="10"/>
      <c r="E73" s="10"/>
      <c r="F73" s="9"/>
      <c r="G73" s="9"/>
      <c r="H73" s="9"/>
      <c r="I73" s="9"/>
      <c r="J73" s="8"/>
      <c r="K73" s="8"/>
      <c r="L73" s="8"/>
    </row>
    <row r="74" spans="2:12" ht="12.75">
      <c r="B74" s="10"/>
      <c r="C74" s="10"/>
      <c r="D74" s="10"/>
      <c r="E74" s="10"/>
      <c r="F74" s="9"/>
      <c r="G74" s="9"/>
      <c r="H74" s="9"/>
      <c r="I74" s="9"/>
      <c r="J74" s="8"/>
      <c r="K74" s="8"/>
      <c r="L74" s="8"/>
    </row>
    <row r="75" ht="12.75">
      <c r="B75" s="10"/>
    </row>
    <row r="76" ht="12.75">
      <c r="B76" s="10"/>
    </row>
    <row r="77" ht="12.75">
      <c r="B77" s="10"/>
    </row>
    <row r="78" ht="12.75">
      <c r="B78" s="10"/>
    </row>
    <row r="79" ht="12.75">
      <c r="B79" s="10"/>
    </row>
  </sheetData>
  <sheetProtection/>
  <mergeCells count="82">
    <mergeCell ref="K28:K30"/>
    <mergeCell ref="L28:L31"/>
    <mergeCell ref="M28:M30"/>
    <mergeCell ref="P28:P31"/>
    <mergeCell ref="Q28:Q31"/>
    <mergeCell ref="M24:M26"/>
    <mergeCell ref="L24:L27"/>
    <mergeCell ref="P24:P27"/>
    <mergeCell ref="Q24:Q27"/>
    <mergeCell ref="C28:C31"/>
    <mergeCell ref="D28:D31"/>
    <mergeCell ref="F28:F31"/>
    <mergeCell ref="G28:G31"/>
    <mergeCell ref="H28:H31"/>
    <mergeCell ref="I28:I31"/>
    <mergeCell ref="D24:D27"/>
    <mergeCell ref="F24:F27"/>
    <mergeCell ref="G24:G27"/>
    <mergeCell ref="H24:H27"/>
    <mergeCell ref="I24:I27"/>
    <mergeCell ref="K24:K26"/>
    <mergeCell ref="Q7:Q8"/>
    <mergeCell ref="Q10:Q11"/>
    <mergeCell ref="Q13:Q16"/>
    <mergeCell ref="Q20:Q21"/>
    <mergeCell ref="N4:O4"/>
    <mergeCell ref="H13:H16"/>
    <mergeCell ref="O20:O21"/>
    <mergeCell ref="P7:P8"/>
    <mergeCell ref="P9:P11"/>
    <mergeCell ref="P13:P16"/>
    <mergeCell ref="M2:M3"/>
    <mergeCell ref="M20:M21"/>
    <mergeCell ref="E20:E21"/>
    <mergeCell ref="H20:H21"/>
    <mergeCell ref="I20:I21"/>
    <mergeCell ref="J20:J21"/>
    <mergeCell ref="M7:M8"/>
    <mergeCell ref="K20:K21"/>
    <mergeCell ref="D7:D8"/>
    <mergeCell ref="F9:F11"/>
    <mergeCell ref="D9:D11"/>
    <mergeCell ref="L7:L8"/>
    <mergeCell ref="L9:L11"/>
    <mergeCell ref="I7:I8"/>
    <mergeCell ref="I9:I11"/>
    <mergeCell ref="B13:B15"/>
    <mergeCell ref="C13:C16"/>
    <mergeCell ref="B9:B11"/>
    <mergeCell ref="C9:C11"/>
    <mergeCell ref="G7:G8"/>
    <mergeCell ref="H7:H8"/>
    <mergeCell ref="G9:G11"/>
    <mergeCell ref="H9:H11"/>
    <mergeCell ref="B7:B8"/>
    <mergeCell ref="C7:C8"/>
    <mergeCell ref="C34:M34"/>
    <mergeCell ref="C20:C21"/>
    <mergeCell ref="D20:D21"/>
    <mergeCell ref="F20:F21"/>
    <mergeCell ref="G20:G21"/>
    <mergeCell ref="G13:G16"/>
    <mergeCell ref="L13:L16"/>
    <mergeCell ref="L20:L21"/>
    <mergeCell ref="C33:D33"/>
    <mergeCell ref="C24:C27"/>
    <mergeCell ref="C35:M35"/>
    <mergeCell ref="F2:K3"/>
    <mergeCell ref="M9:M11"/>
    <mergeCell ref="M13:M16"/>
    <mergeCell ref="K10:K11"/>
    <mergeCell ref="D13:D16"/>
    <mergeCell ref="F13:F16"/>
    <mergeCell ref="I13:I16"/>
    <mergeCell ref="K13:K15"/>
    <mergeCell ref="B5:P5"/>
    <mergeCell ref="P20:P21"/>
    <mergeCell ref="N10:N11"/>
    <mergeCell ref="N13:N15"/>
    <mergeCell ref="N20:N21"/>
    <mergeCell ref="O10:O11"/>
    <mergeCell ref="O13:O15"/>
  </mergeCells>
  <printOptions horizontalCentered="1" verticalCentered="1"/>
  <pageMargins left="0.1968503937007874" right="0.1968503937007874" top="0.1968503937007874" bottom="0.15748031496062992" header="0.15748031496062992" footer="0.15748031496062992"/>
  <pageSetup fitToHeight="1" fitToWidth="1" horizontalDpi="600" verticalDpi="600" orientation="landscape" paperSize="9" scale="21" r:id="rId2"/>
  <headerFooter alignWithMargins="0">
    <oddFooter>&amp;L&amp;F</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G43"/>
  <sheetViews>
    <sheetView view="pageBreakPreview" zoomScaleNormal="90" zoomScaleSheetLayoutView="100" zoomScalePageLayoutView="0" workbookViewId="0" topLeftCell="A1">
      <selection activeCell="K8" sqref="K8"/>
    </sheetView>
  </sheetViews>
  <sheetFormatPr defaultColWidth="11.421875" defaultRowHeight="12.75"/>
  <cols>
    <col min="1" max="1" width="19.140625" style="0" customWidth="1"/>
    <col min="2" max="2" width="17.00390625" style="0" customWidth="1"/>
    <col min="3" max="3" width="20.7109375" style="0" customWidth="1"/>
    <col min="4" max="4" width="15.8515625" style="0" customWidth="1"/>
    <col min="5" max="5" width="36.8515625" style="0" customWidth="1"/>
    <col min="6" max="6" width="18.57421875" style="0" customWidth="1"/>
    <col min="7" max="7" width="19.00390625" style="0" customWidth="1"/>
    <col min="8" max="8" width="22.7109375" style="0" customWidth="1"/>
    <col min="9" max="9" width="31.00390625" style="0" customWidth="1"/>
    <col min="10" max="10" width="30.421875" style="0" customWidth="1"/>
    <col min="11" max="11" width="29.8515625" style="0" customWidth="1"/>
    <col min="12" max="12" width="65.421875" style="0" customWidth="1"/>
  </cols>
  <sheetData>
    <row r="1" spans="1:16" s="1" customFormat="1" ht="12.75">
      <c r="A1" s="2"/>
      <c r="B1" s="2"/>
      <c r="C1" s="2"/>
      <c r="D1" s="2"/>
      <c r="E1" s="2"/>
      <c r="F1" s="2"/>
      <c r="G1" s="2"/>
      <c r="H1" s="2"/>
      <c r="I1" s="66"/>
      <c r="J1" s="2"/>
      <c r="K1" s="2"/>
      <c r="L1" s="2"/>
      <c r="M1" s="2"/>
      <c r="N1" s="2"/>
      <c r="O1" s="2"/>
      <c r="P1" s="2"/>
    </row>
    <row r="2" spans="1:59" s="1" customFormat="1" ht="12.75" customHeight="1">
      <c r="A2" s="2"/>
      <c r="B2" s="2"/>
      <c r="C2" s="2"/>
      <c r="D2" s="2"/>
      <c r="E2" s="2"/>
      <c r="F2" s="762" t="s">
        <v>16</v>
      </c>
      <c r="G2" s="762"/>
      <c r="H2" s="762"/>
      <c r="I2" s="762"/>
      <c r="J2" s="762"/>
      <c r="K2" s="188"/>
      <c r="L2" s="762" t="s">
        <v>17</v>
      </c>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row>
    <row r="3" spans="2:59" s="1" customFormat="1" ht="12.75" customHeight="1">
      <c r="B3" s="21"/>
      <c r="C3" s="21"/>
      <c r="D3" s="21"/>
      <c r="E3" s="21"/>
      <c r="F3" s="762"/>
      <c r="G3" s="762"/>
      <c r="H3" s="762"/>
      <c r="I3" s="762"/>
      <c r="J3" s="762"/>
      <c r="K3" s="188"/>
      <c r="L3" s="762"/>
      <c r="M3" s="61"/>
      <c r="O3" s="61"/>
      <c r="P3" s="21"/>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row>
    <row r="4" spans="2:59" s="1" customFormat="1" ht="12.75" customHeight="1">
      <c r="B4" s="21"/>
      <c r="C4" s="21"/>
      <c r="D4" s="21"/>
      <c r="E4" s="21"/>
      <c r="F4" s="2"/>
      <c r="G4" s="21"/>
      <c r="H4" s="22"/>
      <c r="I4" s="66"/>
      <c r="J4" s="2"/>
      <c r="K4" s="2"/>
      <c r="L4" s="61"/>
      <c r="M4" s="61"/>
      <c r="N4" s="61"/>
      <c r="O4" s="61"/>
      <c r="P4" s="21"/>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row>
    <row r="5" spans="1:59" s="1" customFormat="1" ht="14.25" customHeight="1" thickBot="1">
      <c r="A5" s="3"/>
      <c r="B5" s="3"/>
      <c r="C5" s="3"/>
      <c r="D5" s="3"/>
      <c r="E5" s="2"/>
      <c r="F5" s="2"/>
      <c r="G5" s="2"/>
      <c r="H5" s="2"/>
      <c r="I5" s="66"/>
      <c r="J5" s="2"/>
      <c r="K5" s="2"/>
      <c r="L5" s="4"/>
      <c r="M5" s="4"/>
      <c r="N5" s="4"/>
      <c r="O5" s="4"/>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1:12" ht="26.25" customHeight="1" thickBot="1">
      <c r="A6" s="938" t="s">
        <v>196</v>
      </c>
      <c r="B6" s="939"/>
      <c r="C6" s="939"/>
      <c r="D6" s="939"/>
      <c r="E6" s="939"/>
      <c r="F6" s="939"/>
      <c r="G6" s="939"/>
      <c r="H6" s="939"/>
      <c r="I6" s="939"/>
      <c r="J6" s="939"/>
      <c r="K6" s="939"/>
      <c r="L6" s="940"/>
    </row>
    <row r="7" spans="1:19" s="1" customFormat="1" ht="51" customHeight="1" thickBot="1">
      <c r="A7" s="161" t="s">
        <v>0</v>
      </c>
      <c r="B7" s="45" t="s">
        <v>40</v>
      </c>
      <c r="C7" s="45" t="s">
        <v>37</v>
      </c>
      <c r="D7" s="45" t="s">
        <v>101</v>
      </c>
      <c r="E7" s="384" t="s">
        <v>370</v>
      </c>
      <c r="F7" s="162" t="s">
        <v>3</v>
      </c>
      <c r="G7" s="162" t="s">
        <v>4</v>
      </c>
      <c r="H7" s="46" t="s">
        <v>57</v>
      </c>
      <c r="I7" s="385" t="s">
        <v>42</v>
      </c>
      <c r="J7" s="385" t="s">
        <v>56</v>
      </c>
      <c r="K7" s="386" t="s">
        <v>365</v>
      </c>
      <c r="L7" s="164" t="s">
        <v>2</v>
      </c>
      <c r="M7" s="8"/>
      <c r="N7" s="8"/>
      <c r="O7" s="8"/>
      <c r="P7" s="8"/>
      <c r="Q7" s="8"/>
      <c r="R7" s="8"/>
      <c r="S7" s="8"/>
    </row>
    <row r="8" spans="1:12" s="85" customFormat="1" ht="90">
      <c r="A8" s="231" t="s">
        <v>61</v>
      </c>
      <c r="B8" s="232" t="s">
        <v>63</v>
      </c>
      <c r="C8" s="90" t="s">
        <v>576</v>
      </c>
      <c r="D8" s="84" t="s">
        <v>95</v>
      </c>
      <c r="E8" s="378" t="s">
        <v>979</v>
      </c>
      <c r="F8" s="91" t="s">
        <v>980</v>
      </c>
      <c r="G8" s="92">
        <v>44589</v>
      </c>
      <c r="H8" s="405">
        <v>44954</v>
      </c>
      <c r="I8" s="86" t="s">
        <v>366</v>
      </c>
      <c r="J8" s="86" t="s">
        <v>366</v>
      </c>
      <c r="K8" s="379" t="s">
        <v>13</v>
      </c>
      <c r="L8" s="380" t="s">
        <v>631</v>
      </c>
    </row>
    <row r="9" spans="1:12" s="85" customFormat="1" ht="90">
      <c r="A9" s="182" t="s">
        <v>62</v>
      </c>
      <c r="B9" s="89" t="s">
        <v>497</v>
      </c>
      <c r="C9" s="90" t="s">
        <v>577</v>
      </c>
      <c r="D9" s="87" t="s">
        <v>95</v>
      </c>
      <c r="E9" s="381" t="s">
        <v>717</v>
      </c>
      <c r="F9" s="88" t="s">
        <v>715</v>
      </c>
      <c r="G9" s="93">
        <v>44260</v>
      </c>
      <c r="H9" s="406" t="s">
        <v>716</v>
      </c>
      <c r="I9" s="86" t="s">
        <v>366</v>
      </c>
      <c r="J9" s="86" t="s">
        <v>366</v>
      </c>
      <c r="K9" s="204" t="s">
        <v>13</v>
      </c>
      <c r="L9" s="204" t="s">
        <v>368</v>
      </c>
    </row>
    <row r="10" spans="1:12" s="85" customFormat="1" ht="72.75" customHeight="1">
      <c r="A10" s="182" t="s">
        <v>623</v>
      </c>
      <c r="B10" s="89" t="s">
        <v>625</v>
      </c>
      <c r="C10" s="90" t="s">
        <v>628</v>
      </c>
      <c r="D10" s="87" t="s">
        <v>629</v>
      </c>
      <c r="E10" s="381" t="s">
        <v>942</v>
      </c>
      <c r="F10" s="88" t="s">
        <v>941</v>
      </c>
      <c r="G10" s="93">
        <v>44544</v>
      </c>
      <c r="H10" s="560" t="s">
        <v>913</v>
      </c>
      <c r="I10" s="86" t="s">
        <v>626</v>
      </c>
      <c r="J10" s="86" t="s">
        <v>626</v>
      </c>
      <c r="K10" s="561" t="s">
        <v>13</v>
      </c>
      <c r="L10" s="204" t="s">
        <v>368</v>
      </c>
    </row>
    <row r="11" spans="1:12" s="85" customFormat="1" ht="52.5" customHeight="1">
      <c r="A11" s="182" t="s">
        <v>624</v>
      </c>
      <c r="B11" s="89" t="s">
        <v>627</v>
      </c>
      <c r="C11" s="90" t="s">
        <v>628</v>
      </c>
      <c r="D11" s="87" t="s">
        <v>630</v>
      </c>
      <c r="E11" s="381" t="s">
        <v>944</v>
      </c>
      <c r="F11" s="88" t="s">
        <v>943</v>
      </c>
      <c r="G11" s="93">
        <v>44544</v>
      </c>
      <c r="H11" s="560" t="s">
        <v>913</v>
      </c>
      <c r="I11" s="86" t="s">
        <v>366</v>
      </c>
      <c r="J11" s="86" t="s">
        <v>366</v>
      </c>
      <c r="K11" s="561" t="s">
        <v>13</v>
      </c>
      <c r="L11" s="204" t="s">
        <v>368</v>
      </c>
    </row>
    <row r="12" spans="1:12" s="85" customFormat="1" ht="75" customHeight="1">
      <c r="A12" s="182" t="s">
        <v>96</v>
      </c>
      <c r="B12" s="89" t="s">
        <v>100</v>
      </c>
      <c r="C12" s="90" t="s">
        <v>102</v>
      </c>
      <c r="D12" s="87" t="s">
        <v>97</v>
      </c>
      <c r="E12" s="86" t="s">
        <v>98</v>
      </c>
      <c r="F12" s="88" t="s">
        <v>99</v>
      </c>
      <c r="G12" s="249">
        <v>41913</v>
      </c>
      <c r="H12" s="407" t="s">
        <v>389</v>
      </c>
      <c r="I12" s="86" t="s">
        <v>367</v>
      </c>
      <c r="J12" s="86" t="s">
        <v>367</v>
      </c>
      <c r="K12" s="382" t="s">
        <v>197</v>
      </c>
      <c r="L12" s="250" t="s">
        <v>388</v>
      </c>
    </row>
    <row r="13" spans="1:12" s="85" customFormat="1" ht="80.25" customHeight="1">
      <c r="A13" s="203" t="s">
        <v>227</v>
      </c>
      <c r="B13" s="204" t="s">
        <v>100</v>
      </c>
      <c r="C13" s="71" t="s">
        <v>102</v>
      </c>
      <c r="D13" s="205" t="s">
        <v>97</v>
      </c>
      <c r="E13" s="86" t="s">
        <v>369</v>
      </c>
      <c r="F13" s="203" t="s">
        <v>228</v>
      </c>
      <c r="G13" s="383">
        <v>42159</v>
      </c>
      <c r="H13" s="383" t="s">
        <v>389</v>
      </c>
      <c r="I13" s="86" t="s">
        <v>367</v>
      </c>
      <c r="J13" s="86" t="s">
        <v>367</v>
      </c>
      <c r="K13" s="204" t="s">
        <v>13</v>
      </c>
      <c r="L13" s="86" t="s">
        <v>390</v>
      </c>
    </row>
    <row r="15" ht="12.75">
      <c r="F15" s="39"/>
    </row>
    <row r="16" spans="1:11" ht="15">
      <c r="A16" s="29"/>
      <c r="B16" s="29"/>
      <c r="C16" s="29"/>
      <c r="D16" s="29"/>
      <c r="E16" s="29"/>
      <c r="F16" s="29"/>
      <c r="G16" s="29"/>
      <c r="H16" s="29"/>
      <c r="I16" s="29"/>
      <c r="J16" s="29"/>
      <c r="K16" s="359"/>
    </row>
    <row r="17" spans="1:11" ht="12.75">
      <c r="A17" s="85"/>
      <c r="B17" s="85"/>
      <c r="C17" s="85"/>
      <c r="D17" s="85"/>
      <c r="E17" s="85"/>
      <c r="F17" s="85"/>
      <c r="G17" s="85"/>
      <c r="H17" s="85"/>
      <c r="I17" s="85"/>
      <c r="J17" s="85"/>
      <c r="K17" s="85"/>
    </row>
    <row r="18" spans="1:11" ht="12.75">
      <c r="A18" s="22" t="s">
        <v>945</v>
      </c>
      <c r="B18" s="85"/>
      <c r="C18" s="85"/>
      <c r="D18" s="85"/>
      <c r="E18" s="85"/>
      <c r="F18" s="85"/>
      <c r="G18" s="85"/>
      <c r="H18" s="85"/>
      <c r="I18" s="85"/>
      <c r="J18" s="85"/>
      <c r="K18" s="85"/>
    </row>
    <row r="19" spans="1:11" ht="12.75">
      <c r="A19" s="251" t="s">
        <v>498</v>
      </c>
      <c r="B19" s="85"/>
      <c r="C19" s="85"/>
      <c r="D19" s="85"/>
      <c r="E19" s="85"/>
      <c r="F19" s="85"/>
      <c r="G19" s="85"/>
      <c r="H19" s="85"/>
      <c r="I19" s="85"/>
      <c r="J19" s="85"/>
      <c r="K19" s="85"/>
    </row>
    <row r="20" spans="5:11" ht="12.75">
      <c r="E20" s="85"/>
      <c r="J20" s="70"/>
      <c r="K20" s="70"/>
    </row>
    <row r="21" ht="12.75">
      <c r="H21">
        <f>0.09*1000</f>
        <v>90</v>
      </c>
    </row>
    <row r="22" ht="12.75">
      <c r="L22">
        <f>0.87+2*0.09</f>
        <v>1.05</v>
      </c>
    </row>
    <row r="43" ht="12.75">
      <c r="H43">
        <f>53.61+5.51+5.51</f>
        <v>64.63</v>
      </c>
    </row>
  </sheetData>
  <sheetProtection/>
  <mergeCells count="3">
    <mergeCell ref="F2:J3"/>
    <mergeCell ref="L2:L3"/>
    <mergeCell ref="A6:L6"/>
  </mergeCells>
  <printOptions/>
  <pageMargins left="0.7480314960629921" right="0.7480314960629921" top="0.6299212598425197" bottom="0.984251968503937" header="0" footer="0"/>
  <pageSetup fitToHeight="1" fitToWidth="1" horizontalDpi="600" verticalDpi="600" orientation="landscape" paperSize="9" scale="40" r:id="rId2"/>
  <headerFooter alignWithMargins="0">
    <oddFooter>&amp;L&amp;Z&amp;F</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1:BG680"/>
  <sheetViews>
    <sheetView zoomScale="90" zoomScaleNormal="90" zoomScalePageLayoutView="0" workbookViewId="0" topLeftCell="I4">
      <selection activeCell="O13" sqref="O13"/>
    </sheetView>
  </sheetViews>
  <sheetFormatPr defaultColWidth="11.421875" defaultRowHeight="12.75"/>
  <cols>
    <col min="2" max="2" width="36.421875" style="0" customWidth="1"/>
    <col min="3" max="3" width="26.00390625" style="0" customWidth="1"/>
    <col min="4" max="4" width="15.00390625" style="0" bestFit="1" customWidth="1"/>
    <col min="5" max="5" width="22.8515625" style="0" customWidth="1"/>
    <col min="6" max="6" width="23.57421875" style="0" customWidth="1"/>
    <col min="7" max="7" width="30.00390625" style="0" customWidth="1"/>
    <col min="8" max="8" width="30.28125" style="0" bestFit="1" customWidth="1"/>
    <col min="9" max="9" width="27.421875" style="0" customWidth="1"/>
    <col min="10" max="10" width="26.00390625" style="0" customWidth="1"/>
    <col min="11" max="11" width="34.57421875" style="0" customWidth="1"/>
    <col min="12" max="12" width="48.57421875" style="0" bestFit="1" customWidth="1"/>
    <col min="13" max="13" width="82.421875" style="0" customWidth="1"/>
    <col min="14" max="14" width="17.140625" style="0" customWidth="1"/>
    <col min="15" max="15" width="40.28125" style="0" customWidth="1"/>
    <col min="16" max="16" width="22.28125" style="0" bestFit="1" customWidth="1"/>
    <col min="17" max="17" width="17.28125" style="0" bestFit="1" customWidth="1"/>
    <col min="18" max="18" width="22.8515625" style="0" bestFit="1" customWidth="1"/>
    <col min="19" max="19" width="15.00390625" style="0" bestFit="1" customWidth="1"/>
  </cols>
  <sheetData>
    <row r="1" spans="2:16" s="1" customFormat="1" ht="12.75">
      <c r="B1" s="2"/>
      <c r="C1" s="2"/>
      <c r="D1" s="2"/>
      <c r="E1" s="2"/>
      <c r="F1" s="2"/>
      <c r="G1" s="2"/>
      <c r="H1" s="2"/>
      <c r="I1" s="2"/>
      <c r="J1" s="66"/>
      <c r="K1" s="2"/>
      <c r="L1" s="2"/>
      <c r="M1" s="2"/>
      <c r="N1" s="2"/>
      <c r="O1" s="2"/>
      <c r="P1" s="2"/>
    </row>
    <row r="2" spans="2:59" s="1" customFormat="1" ht="12.75" customHeight="1">
      <c r="B2" s="2"/>
      <c r="C2" s="2"/>
      <c r="D2" s="2"/>
      <c r="E2" s="2"/>
      <c r="F2" s="2"/>
      <c r="G2" s="762" t="s">
        <v>16</v>
      </c>
      <c r="H2" s="762"/>
      <c r="I2" s="762"/>
      <c r="J2" s="762"/>
      <c r="K2" s="762"/>
      <c r="M2" s="762" t="s">
        <v>17</v>
      </c>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row>
    <row r="3" spans="4:59" s="1" customFormat="1" ht="12.75" customHeight="1">
      <c r="D3" s="21"/>
      <c r="E3" s="21"/>
      <c r="F3" s="21"/>
      <c r="G3" s="762"/>
      <c r="H3" s="762"/>
      <c r="I3" s="762"/>
      <c r="J3" s="762"/>
      <c r="K3" s="762"/>
      <c r="L3" s="61"/>
      <c r="M3" s="762"/>
      <c r="O3" s="61"/>
      <c r="P3" s="21"/>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row>
    <row r="4" spans="4:59" s="1" customFormat="1" ht="12.75" customHeight="1">
      <c r="D4" s="21"/>
      <c r="E4" s="21"/>
      <c r="F4" s="21"/>
      <c r="G4" s="2"/>
      <c r="H4" s="21"/>
      <c r="I4" s="22"/>
      <c r="J4" s="66"/>
      <c r="K4" s="2"/>
      <c r="L4" s="61"/>
      <c r="M4" s="61"/>
      <c r="N4" s="61"/>
      <c r="O4" s="61"/>
      <c r="P4" s="21"/>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row>
    <row r="5" spans="2:59" s="1" customFormat="1" ht="14.25" customHeight="1">
      <c r="B5" s="2"/>
      <c r="C5" s="3"/>
      <c r="D5" s="3"/>
      <c r="E5" s="3"/>
      <c r="F5" s="2"/>
      <c r="G5" s="2"/>
      <c r="H5" s="2"/>
      <c r="I5" s="2"/>
      <c r="J5" s="66"/>
      <c r="K5" s="2"/>
      <c r="L5" s="4"/>
      <c r="M5" s="4"/>
      <c r="N5" s="4"/>
      <c r="O5" s="4"/>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ht="18">
      <c r="B6" s="185"/>
    </row>
    <row r="7" ht="18.75" thickBot="1">
      <c r="B7" s="185"/>
    </row>
    <row r="8" spans="2:13" ht="34.5" customHeight="1" thickBot="1">
      <c r="B8" s="954" t="s">
        <v>396</v>
      </c>
      <c r="C8" s="955"/>
      <c r="D8" s="955"/>
      <c r="E8" s="955"/>
      <c r="F8" s="955"/>
      <c r="G8" s="955"/>
      <c r="H8" s="955"/>
      <c r="I8" s="955"/>
      <c r="J8" s="955"/>
      <c r="K8" s="955"/>
      <c r="L8" s="955"/>
      <c r="M8" s="956"/>
    </row>
    <row r="9" spans="2:13" ht="51" customHeight="1" thickBot="1">
      <c r="B9" s="161" t="s">
        <v>265</v>
      </c>
      <c r="C9" s="45" t="s">
        <v>341</v>
      </c>
      <c r="D9" s="45" t="s">
        <v>391</v>
      </c>
      <c r="E9" s="45" t="s">
        <v>395</v>
      </c>
      <c r="F9" s="45" t="s">
        <v>392</v>
      </c>
      <c r="G9" s="45" t="s">
        <v>342</v>
      </c>
      <c r="H9" s="45" t="s">
        <v>343</v>
      </c>
      <c r="I9" s="45" t="s">
        <v>344</v>
      </c>
      <c r="J9" s="361" t="s">
        <v>345</v>
      </c>
      <c r="K9" s="45" t="s">
        <v>346</v>
      </c>
      <c r="L9" s="45" t="s">
        <v>394</v>
      </c>
      <c r="M9" s="46" t="s">
        <v>205</v>
      </c>
    </row>
    <row r="10" spans="2:13" s="513" customFormat="1" ht="63" customHeight="1">
      <c r="B10" s="656" t="s">
        <v>339</v>
      </c>
      <c r="C10" s="657" t="s">
        <v>340</v>
      </c>
      <c r="D10" s="658" t="s">
        <v>936</v>
      </c>
      <c r="E10" s="659" t="s">
        <v>610</v>
      </c>
      <c r="F10" s="658" t="s">
        <v>937</v>
      </c>
      <c r="G10" s="657" t="s">
        <v>938</v>
      </c>
      <c r="H10" s="660" t="s">
        <v>939</v>
      </c>
      <c r="I10" s="661">
        <v>44502</v>
      </c>
      <c r="J10" s="662">
        <v>45231</v>
      </c>
      <c r="K10" s="660" t="s">
        <v>347</v>
      </c>
      <c r="L10" s="660" t="s">
        <v>393</v>
      </c>
      <c r="M10" s="663" t="s">
        <v>940</v>
      </c>
    </row>
    <row r="11" spans="2:13" ht="63" customHeight="1">
      <c r="B11" s="421" t="s">
        <v>376</v>
      </c>
      <c r="C11" s="204" t="s">
        <v>34</v>
      </c>
      <c r="D11" s="410">
        <v>0.01</v>
      </c>
      <c r="E11" s="408" t="s">
        <v>377</v>
      </c>
      <c r="F11" s="411">
        <v>0.027</v>
      </c>
      <c r="G11" s="204" t="s">
        <v>660</v>
      </c>
      <c r="H11" s="203" t="s">
        <v>661</v>
      </c>
      <c r="I11" s="409">
        <v>43985</v>
      </c>
      <c r="J11" s="412" t="s">
        <v>662</v>
      </c>
      <c r="K11" s="204" t="s">
        <v>378</v>
      </c>
      <c r="L11" s="203" t="s">
        <v>398</v>
      </c>
      <c r="M11" s="422" t="s">
        <v>403</v>
      </c>
    </row>
    <row r="12" spans="2:13" ht="63" customHeight="1">
      <c r="B12" s="421" t="s">
        <v>379</v>
      </c>
      <c r="C12" s="204" t="s">
        <v>565</v>
      </c>
      <c r="D12" s="413" t="s">
        <v>197</v>
      </c>
      <c r="E12" s="413" t="s">
        <v>197</v>
      </c>
      <c r="F12" s="413" t="s">
        <v>197</v>
      </c>
      <c r="G12" s="413" t="s">
        <v>197</v>
      </c>
      <c r="H12" s="413" t="s">
        <v>197</v>
      </c>
      <c r="I12" s="413" t="s">
        <v>197</v>
      </c>
      <c r="J12" s="413" t="s">
        <v>197</v>
      </c>
      <c r="K12" s="204" t="s">
        <v>380</v>
      </c>
      <c r="L12" s="413" t="s">
        <v>197</v>
      </c>
      <c r="M12" s="62" t="s">
        <v>381</v>
      </c>
    </row>
    <row r="13" spans="2:13" ht="63" customHeight="1">
      <c r="B13" s="421" t="s">
        <v>375</v>
      </c>
      <c r="C13" s="89" t="s">
        <v>382</v>
      </c>
      <c r="D13" s="417" t="s">
        <v>525</v>
      </c>
      <c r="E13" s="418" t="s">
        <v>572</v>
      </c>
      <c r="F13" s="419" t="s">
        <v>718</v>
      </c>
      <c r="G13" s="89" t="s">
        <v>719</v>
      </c>
      <c r="H13" s="88" t="s">
        <v>720</v>
      </c>
      <c r="I13" s="420">
        <v>44260</v>
      </c>
      <c r="J13" s="414">
        <v>44986</v>
      </c>
      <c r="K13" s="204" t="s">
        <v>383</v>
      </c>
      <c r="L13" s="203" t="s">
        <v>9</v>
      </c>
      <c r="M13" s="423" t="s">
        <v>573</v>
      </c>
    </row>
    <row r="14" spans="2:13" ht="30" customHeight="1">
      <c r="B14" s="415" t="s">
        <v>358</v>
      </c>
      <c r="C14" s="941" t="s">
        <v>400</v>
      </c>
      <c r="D14" s="941" t="s">
        <v>401</v>
      </c>
      <c r="E14" s="941" t="s">
        <v>401</v>
      </c>
      <c r="F14" s="941" t="s">
        <v>401</v>
      </c>
      <c r="G14" s="941" t="s">
        <v>401</v>
      </c>
      <c r="H14" s="941" t="s">
        <v>363</v>
      </c>
      <c r="I14" s="945">
        <v>40738</v>
      </c>
      <c r="J14" s="948" t="s">
        <v>364</v>
      </c>
      <c r="K14" s="941" t="s">
        <v>55</v>
      </c>
      <c r="L14" s="950" t="s">
        <v>55</v>
      </c>
      <c r="M14" s="952" t="s">
        <v>804</v>
      </c>
    </row>
    <row r="15" spans="2:13" ht="30" customHeight="1">
      <c r="B15" s="416" t="s">
        <v>359</v>
      </c>
      <c r="C15" s="941"/>
      <c r="D15" s="942"/>
      <c r="E15" s="942"/>
      <c r="F15" s="942"/>
      <c r="G15" s="942"/>
      <c r="H15" s="941"/>
      <c r="I15" s="946"/>
      <c r="J15" s="948"/>
      <c r="K15" s="941"/>
      <c r="L15" s="950"/>
      <c r="M15" s="952"/>
    </row>
    <row r="16" spans="2:13" ht="30" customHeight="1">
      <c r="B16" s="416" t="s">
        <v>360</v>
      </c>
      <c r="C16" s="941"/>
      <c r="D16" s="942"/>
      <c r="E16" s="942"/>
      <c r="F16" s="942"/>
      <c r="G16" s="942"/>
      <c r="H16" s="941"/>
      <c r="I16" s="946"/>
      <c r="J16" s="948"/>
      <c r="K16" s="941"/>
      <c r="L16" s="950"/>
      <c r="M16" s="952"/>
    </row>
    <row r="17" spans="2:13" ht="30" customHeight="1">
      <c r="B17" s="416" t="s">
        <v>361</v>
      </c>
      <c r="C17" s="941"/>
      <c r="D17" s="942"/>
      <c r="E17" s="942"/>
      <c r="F17" s="942"/>
      <c r="G17" s="942"/>
      <c r="H17" s="941"/>
      <c r="I17" s="946"/>
      <c r="J17" s="948"/>
      <c r="K17" s="941"/>
      <c r="L17" s="950"/>
      <c r="M17" s="952"/>
    </row>
    <row r="18" spans="2:13" ht="30" customHeight="1">
      <c r="B18" s="424" t="s">
        <v>362</v>
      </c>
      <c r="C18" s="944"/>
      <c r="D18" s="943"/>
      <c r="E18" s="943"/>
      <c r="F18" s="943"/>
      <c r="G18" s="943"/>
      <c r="H18" s="944"/>
      <c r="I18" s="947"/>
      <c r="J18" s="949"/>
      <c r="K18" s="944"/>
      <c r="L18" s="951"/>
      <c r="M18" s="953"/>
    </row>
    <row r="19" spans="2:13" s="509" customFormat="1" ht="30" customHeight="1" thickBot="1">
      <c r="B19" s="502" t="s">
        <v>8</v>
      </c>
      <c r="C19" s="503" t="s">
        <v>340</v>
      </c>
      <c r="D19" s="504" t="s">
        <v>197</v>
      </c>
      <c r="E19" s="503" t="s">
        <v>445</v>
      </c>
      <c r="F19" s="503" t="s">
        <v>446</v>
      </c>
      <c r="G19" s="504" t="s">
        <v>449</v>
      </c>
      <c r="H19" s="505" t="s">
        <v>447</v>
      </c>
      <c r="I19" s="506">
        <v>43007</v>
      </c>
      <c r="J19" s="506" t="s">
        <v>364</v>
      </c>
      <c r="K19" s="503" t="s">
        <v>448</v>
      </c>
      <c r="L19" s="507" t="s">
        <v>444</v>
      </c>
      <c r="M19" s="508" t="s">
        <v>496</v>
      </c>
    </row>
    <row r="20" spans="2:13" ht="34.5" customHeight="1">
      <c r="B20" s="85" t="s">
        <v>348</v>
      </c>
      <c r="D20" s="371"/>
      <c r="E20" s="372"/>
      <c r="F20" s="373"/>
      <c r="G20" s="370"/>
      <c r="H20" s="374"/>
      <c r="I20" s="375"/>
      <c r="J20" s="376"/>
      <c r="K20" s="374"/>
      <c r="L20" s="374"/>
      <c r="M20" s="377"/>
    </row>
    <row r="21" spans="2:13" ht="16.5" customHeight="1">
      <c r="B21" s="85" t="s">
        <v>399</v>
      </c>
      <c r="D21" s="371"/>
      <c r="E21" s="372"/>
      <c r="F21" s="373"/>
      <c r="G21" s="370"/>
      <c r="H21" s="374"/>
      <c r="I21" s="375"/>
      <c r="J21" s="376"/>
      <c r="K21" s="374"/>
      <c r="L21" s="374"/>
      <c r="M21" s="377"/>
    </row>
    <row r="22" spans="2:13" ht="16.5" customHeight="1">
      <c r="B22" s="85" t="s">
        <v>397</v>
      </c>
      <c r="D22" s="371"/>
      <c r="E22" s="372"/>
      <c r="F22" s="373"/>
      <c r="G22" s="370"/>
      <c r="H22" s="374"/>
      <c r="I22" s="375"/>
      <c r="J22" s="376"/>
      <c r="K22" s="374"/>
      <c r="L22" s="374"/>
      <c r="M22" s="377"/>
    </row>
    <row r="23" spans="4:13" ht="16.5" customHeight="1">
      <c r="D23" s="371"/>
      <c r="E23" s="372"/>
      <c r="F23" s="373"/>
      <c r="G23" s="370"/>
      <c r="H23" s="374"/>
      <c r="I23" s="375"/>
      <c r="J23" s="376"/>
      <c r="K23" s="374"/>
      <c r="L23" s="374"/>
      <c r="M23" s="377"/>
    </row>
    <row r="24" spans="2:13" ht="16.5" customHeight="1">
      <c r="B24" s="22" t="s">
        <v>803</v>
      </c>
      <c r="D24" s="371"/>
      <c r="E24" s="372"/>
      <c r="F24" s="373"/>
      <c r="G24" s="370"/>
      <c r="H24" s="374"/>
      <c r="I24" s="375"/>
      <c r="J24" s="376"/>
      <c r="K24" s="374"/>
      <c r="L24" s="374"/>
      <c r="M24" s="510"/>
    </row>
    <row r="25" spans="2:13" ht="16.5" customHeight="1">
      <c r="B25" s="251" t="s">
        <v>543</v>
      </c>
      <c r="D25" s="371"/>
      <c r="E25" s="372"/>
      <c r="F25" s="373"/>
      <c r="G25" s="370"/>
      <c r="H25" s="374"/>
      <c r="I25" s="375"/>
      <c r="J25" s="376"/>
      <c r="K25" s="374"/>
      <c r="L25" s="374"/>
      <c r="M25" s="377"/>
    </row>
    <row r="27" spans="12:13" ht="12.75">
      <c r="L27" s="512"/>
      <c r="M27" s="513"/>
    </row>
    <row r="28" spans="12:13" ht="12.75">
      <c r="L28" s="511"/>
      <c r="M28" s="513"/>
    </row>
    <row r="34" ht="20.25">
      <c r="L34" s="514"/>
    </row>
    <row r="35" ht="20.25">
      <c r="L35" s="515"/>
    </row>
    <row r="38" ht="12.75">
      <c r="L38" s="39"/>
    </row>
    <row r="680" ht="12.75">
      <c r="J680">
        <f>J681</f>
        <v>0</v>
      </c>
    </row>
  </sheetData>
  <sheetProtection/>
  <mergeCells count="14">
    <mergeCell ref="G2:K3"/>
    <mergeCell ref="M2:M3"/>
    <mergeCell ref="L14:L18"/>
    <mergeCell ref="M14:M18"/>
    <mergeCell ref="B8:M8"/>
    <mergeCell ref="C14:C18"/>
    <mergeCell ref="D14:D18"/>
    <mergeCell ref="E14:E18"/>
    <mergeCell ref="F14:F18"/>
    <mergeCell ref="G14:G18"/>
    <mergeCell ref="H14:H18"/>
    <mergeCell ref="I14:I18"/>
    <mergeCell ref="J14:J18"/>
    <mergeCell ref="K14:K18"/>
  </mergeCells>
  <printOptions/>
  <pageMargins left="0.26" right="0.2" top="0.53" bottom="0.7480314960629921" header="0.31496062992125984" footer="0.31496062992125984"/>
  <pageSetup fitToHeight="1" fitToWidth="1" horizontalDpi="600" verticalDpi="600" orientation="landscape" paperSize="9" scale="36" r:id="rId2"/>
  <headerFooter>
    <oddFooter>&amp;L&amp;Z&amp;F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dc:creator>
  <cp:keywords/>
  <dc:description/>
  <cp:lastModifiedBy>Andrea Vega</cp:lastModifiedBy>
  <cp:lastPrinted>2021-06-17T15:52:31Z</cp:lastPrinted>
  <dcterms:created xsi:type="dcterms:W3CDTF">2008-11-24T17:40:42Z</dcterms:created>
  <dcterms:modified xsi:type="dcterms:W3CDTF">2022-04-05T12:38:08Z</dcterms:modified>
  <cp:category/>
  <cp:version/>
  <cp:contentType/>
  <cp:contentStatus/>
</cp:coreProperties>
</file>