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2021\LPN\LPN 3_21 Escuela 6 Tacuarembó\4. ADENDAS\CIRCULAR 2\"/>
    </mc:Choice>
  </mc:AlternateContent>
  <bookViews>
    <workbookView xWindow="0" yWindow="0" windowWidth="21600" windowHeight="9735" tabRatio="648"/>
  </bookViews>
  <sheets>
    <sheet name="rubrado con porcentajes" sheetId="1" r:id="rId1"/>
  </sheets>
  <definedNames>
    <definedName name="_xlnm.Print_Area" localSheetId="0">'rubrado con porcentajes'!$A$1:$M$783</definedName>
    <definedName name="_xlnm.Print_Titles" localSheetId="0">'rubrado con porcentajes'!$6:$6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8" i="1" l="1"/>
  <c r="H347" i="1"/>
  <c r="G18" i="1"/>
  <c r="G698" i="1" l="1"/>
  <c r="G188" i="1"/>
  <c r="G737" i="1"/>
  <c r="G683" i="1"/>
  <c r="G133" i="1" l="1"/>
  <c r="G158" i="1"/>
  <c r="G610" i="1" l="1"/>
  <c r="G547" i="1"/>
  <c r="G103" i="1" l="1"/>
  <c r="G49" i="1" l="1"/>
  <c r="G52" i="1"/>
  <c r="G709" i="1" l="1"/>
  <c r="G155" i="1"/>
  <c r="G154" i="1"/>
  <c r="G134" i="1"/>
  <c r="G697" i="1"/>
  <c r="G603" i="1"/>
  <c r="H602" i="1" s="1"/>
  <c r="G711" i="1"/>
  <c r="H710" i="1" s="1"/>
  <c r="G540" i="1"/>
  <c r="G539" i="1"/>
  <c r="G538" i="1"/>
  <c r="G157" i="1"/>
  <c r="H156" i="1" s="1"/>
  <c r="G695" i="1" l="1"/>
  <c r="G696" i="1"/>
  <c r="G700" i="1"/>
  <c r="G691" i="1"/>
  <c r="G574" i="1"/>
  <c r="G733" i="1"/>
  <c r="G732" i="1"/>
  <c r="G731" i="1"/>
  <c r="G730" i="1"/>
  <c r="G729" i="1"/>
  <c r="G655" i="1"/>
  <c r="G745" i="1"/>
  <c r="G744" i="1"/>
  <c r="G747" i="1"/>
  <c r="G748" i="1"/>
  <c r="G757" i="1"/>
  <c r="G613" i="1"/>
  <c r="G714" i="1"/>
  <c r="G713" i="1"/>
  <c r="G560" i="1"/>
  <c r="G588" i="1"/>
  <c r="G587" i="1"/>
  <c r="G577" i="1"/>
  <c r="G576" i="1"/>
  <c r="G575" i="1"/>
  <c r="G473" i="1"/>
  <c r="G472" i="1"/>
  <c r="G471" i="1"/>
  <c r="G408" i="1"/>
  <c r="G407" i="1"/>
  <c r="G253" i="1"/>
  <c r="G396" i="1"/>
  <c r="H573" i="1" l="1"/>
  <c r="H743" i="1"/>
  <c r="H728" i="1"/>
  <c r="H586" i="1"/>
  <c r="H470" i="1"/>
  <c r="H406" i="1"/>
  <c r="G694" i="1"/>
  <c r="G693" i="1"/>
  <c r="G692" i="1"/>
  <c r="G690" i="1"/>
  <c r="G446" i="1"/>
  <c r="G736" i="1"/>
  <c r="G612" i="1"/>
  <c r="G458" i="1"/>
  <c r="G457" i="1"/>
  <c r="G541" i="1"/>
  <c r="H537" i="1" s="1"/>
  <c r="G581" i="1"/>
  <c r="G522" i="1"/>
  <c r="G521" i="1"/>
  <c r="G395" i="1"/>
  <c r="G394" i="1"/>
  <c r="G393" i="1"/>
  <c r="G369" i="1"/>
  <c r="G368" i="1"/>
  <c r="G367" i="1"/>
  <c r="G373" i="1"/>
  <c r="G372" i="1"/>
  <c r="G371" i="1"/>
  <c r="H689" i="1" l="1"/>
  <c r="H392" i="1"/>
  <c r="H456" i="1"/>
  <c r="H370" i="1"/>
  <c r="H366" i="1"/>
  <c r="G199" i="1"/>
  <c r="G198" i="1"/>
  <c r="G530" i="1"/>
  <c r="G529" i="1"/>
  <c r="G528" i="1"/>
  <c r="G357" i="1"/>
  <c r="G356" i="1"/>
  <c r="G355" i="1"/>
  <c r="G354" i="1"/>
  <c r="G353" i="1"/>
  <c r="G352" i="1"/>
  <c r="G351" i="1"/>
  <c r="G350" i="1"/>
  <c r="G349" i="1"/>
  <c r="G348" i="1"/>
  <c r="G121" i="1"/>
  <c r="G132" i="1"/>
  <c r="G131" i="1"/>
  <c r="G130" i="1"/>
  <c r="G129" i="1"/>
  <c r="G128" i="1"/>
  <c r="G127" i="1"/>
  <c r="G126" i="1"/>
  <c r="G125" i="1"/>
  <c r="G124" i="1"/>
  <c r="G123" i="1"/>
  <c r="G122" i="1"/>
  <c r="G120" i="1"/>
  <c r="G119" i="1"/>
  <c r="G708" i="1"/>
  <c r="G707" i="1"/>
  <c r="G706" i="1"/>
  <c r="G705" i="1"/>
  <c r="G704" i="1"/>
  <c r="G703" i="1"/>
  <c r="G702" i="1"/>
  <c r="G701" i="1"/>
  <c r="G536" i="1"/>
  <c r="G535" i="1"/>
  <c r="G534" i="1"/>
  <c r="G533" i="1"/>
  <c r="G532" i="1"/>
  <c r="G365" i="1"/>
  <c r="G364" i="1"/>
  <c r="G363" i="1"/>
  <c r="G362" i="1"/>
  <c r="G361" i="1"/>
  <c r="G360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H197" i="1" l="1"/>
  <c r="H135" i="1"/>
  <c r="H699" i="1"/>
  <c r="H118" i="1"/>
  <c r="H359" i="1"/>
  <c r="H527" i="1"/>
  <c r="H531" i="1"/>
  <c r="G97" i="1"/>
  <c r="G185" i="1"/>
  <c r="G184" i="1"/>
  <c r="G183" i="1"/>
  <c r="G772" i="1"/>
  <c r="G771" i="1"/>
  <c r="G236" i="1"/>
  <c r="G235" i="1"/>
  <c r="G234" i="1"/>
  <c r="G770" i="1"/>
  <c r="G758" i="1"/>
  <c r="G759" i="1"/>
  <c r="G756" i="1"/>
  <c r="G755" i="1"/>
  <c r="G754" i="1"/>
  <c r="H182" i="1" l="1"/>
  <c r="H233" i="1"/>
  <c r="H753" i="1"/>
  <c r="G752" i="1"/>
  <c r="G751" i="1"/>
  <c r="G750" i="1"/>
  <c r="G749" i="1"/>
  <c r="H746" i="1" l="1"/>
  <c r="G431" i="1"/>
  <c r="G727" i="1"/>
  <c r="G572" i="1"/>
  <c r="G391" i="1"/>
  <c r="G181" i="1"/>
  <c r="G726" i="1"/>
  <c r="G717" i="1"/>
  <c r="G716" i="1"/>
  <c r="G564" i="1"/>
  <c r="G563" i="1"/>
  <c r="G390" i="1"/>
  <c r="G382" i="1"/>
  <c r="G381" i="1"/>
  <c r="G180" i="1"/>
  <c r="G169" i="1"/>
  <c r="G170" i="1"/>
  <c r="G605" i="1" l="1"/>
  <c r="H604" i="1" s="1"/>
  <c r="G601" i="1"/>
  <c r="G600" i="1"/>
  <c r="G599" i="1"/>
  <c r="G598" i="1"/>
  <c r="G597" i="1"/>
  <c r="G596" i="1"/>
  <c r="G501" i="1"/>
  <c r="G500" i="1"/>
  <c r="G499" i="1"/>
  <c r="G498" i="1"/>
  <c r="G497" i="1"/>
  <c r="G496" i="1"/>
  <c r="G495" i="1"/>
  <c r="G494" i="1"/>
  <c r="G493" i="1"/>
  <c r="G492" i="1"/>
  <c r="G469" i="1"/>
  <c r="G468" i="1"/>
  <c r="G467" i="1"/>
  <c r="G465" i="1"/>
  <c r="G464" i="1"/>
  <c r="G455" i="1"/>
  <c r="G454" i="1"/>
  <c r="G453" i="1"/>
  <c r="G452" i="1"/>
  <c r="G451" i="1"/>
  <c r="G450" i="1"/>
  <c r="G449" i="1"/>
  <c r="G447" i="1"/>
  <c r="G445" i="1"/>
  <c r="G444" i="1"/>
  <c r="G443" i="1"/>
  <c r="G442" i="1"/>
  <c r="G441" i="1"/>
  <c r="G440" i="1"/>
  <c r="G439" i="1"/>
  <c r="G438" i="1"/>
  <c r="G437" i="1"/>
  <c r="G430" i="1"/>
  <c r="G429" i="1"/>
  <c r="G428" i="1"/>
  <c r="G427" i="1"/>
  <c r="G426" i="1"/>
  <c r="G425" i="1"/>
  <c r="G424" i="1"/>
  <c r="G423" i="1"/>
  <c r="G265" i="1"/>
  <c r="G264" i="1"/>
  <c r="G263" i="1"/>
  <c r="G262" i="1"/>
  <c r="G260" i="1"/>
  <c r="G259" i="1"/>
  <c r="G258" i="1"/>
  <c r="G256" i="1"/>
  <c r="G255" i="1"/>
  <c r="G254" i="1"/>
  <c r="G247" i="1"/>
  <c r="G246" i="1"/>
  <c r="G245" i="1"/>
  <c r="G244" i="1"/>
  <c r="G243" i="1"/>
  <c r="G229" i="1"/>
  <c r="G228" i="1"/>
  <c r="G227" i="1"/>
  <c r="G226" i="1"/>
  <c r="G225" i="1"/>
  <c r="G224" i="1"/>
  <c r="G223" i="1"/>
  <c r="G222" i="1"/>
  <c r="G179" i="1"/>
  <c r="G178" i="1"/>
  <c r="G177" i="1"/>
  <c r="G176" i="1"/>
  <c r="G175" i="1"/>
  <c r="G174" i="1"/>
  <c r="G173" i="1"/>
  <c r="G172" i="1"/>
  <c r="G171" i="1"/>
  <c r="G113" i="1"/>
  <c r="G112" i="1"/>
  <c r="G32" i="1"/>
  <c r="G31" i="1"/>
  <c r="G30" i="1"/>
  <c r="G29" i="1"/>
  <c r="G389" i="1"/>
  <c r="G388" i="1"/>
  <c r="G387" i="1"/>
  <c r="G386" i="1"/>
  <c r="G385" i="1"/>
  <c r="G384" i="1"/>
  <c r="G383" i="1"/>
  <c r="G718" i="1"/>
  <c r="G571" i="1"/>
  <c r="G570" i="1"/>
  <c r="G569" i="1"/>
  <c r="G568" i="1"/>
  <c r="G567" i="1"/>
  <c r="G566" i="1"/>
  <c r="G565" i="1"/>
  <c r="G725" i="1"/>
  <c r="G724" i="1"/>
  <c r="G723" i="1"/>
  <c r="G722" i="1"/>
  <c r="G721" i="1"/>
  <c r="G720" i="1"/>
  <c r="G719" i="1"/>
  <c r="H422" i="1" l="1"/>
  <c r="H252" i="1"/>
  <c r="H715" i="1"/>
  <c r="H221" i="1"/>
  <c r="H448" i="1"/>
  <c r="H242" i="1"/>
  <c r="H436" i="1"/>
  <c r="H380" i="1"/>
  <c r="H257" i="1"/>
  <c r="H463" i="1"/>
  <c r="H595" i="1"/>
  <c r="H261" i="1"/>
  <c r="H466" i="1"/>
  <c r="H491" i="1"/>
  <c r="H168" i="1"/>
  <c r="H28" i="1"/>
  <c r="H562" i="1"/>
  <c r="G554" i="1"/>
  <c r="H553" i="1" s="1"/>
  <c r="G679" i="1"/>
  <c r="G678" i="1"/>
  <c r="G614" i="1"/>
  <c r="H611" i="1" s="1"/>
  <c r="G775" i="1"/>
  <c r="G774" i="1"/>
  <c r="G773" i="1"/>
  <c r="G658" i="1"/>
  <c r="G657" i="1"/>
  <c r="G484" i="1"/>
  <c r="G483" i="1"/>
  <c r="G481" i="1"/>
  <c r="G480" i="1"/>
  <c r="G479" i="1"/>
  <c r="G478" i="1"/>
  <c r="G477" i="1"/>
  <c r="G476" i="1"/>
  <c r="G488" i="1"/>
  <c r="G487" i="1"/>
  <c r="G486" i="1"/>
  <c r="G490" i="1"/>
  <c r="H489" i="1" s="1"/>
  <c r="G503" i="1"/>
  <c r="H502" i="1" s="1"/>
  <c r="G508" i="1"/>
  <c r="G507" i="1"/>
  <c r="G506" i="1"/>
  <c r="G505" i="1"/>
  <c r="G510" i="1"/>
  <c r="H509" i="1" s="1"/>
  <c r="G516" i="1"/>
  <c r="G515" i="1"/>
  <c r="G514" i="1"/>
  <c r="G513" i="1"/>
  <c r="G512" i="1"/>
  <c r="G518" i="1"/>
  <c r="H517" i="1" s="1"/>
  <c r="G738" i="1"/>
  <c r="G735" i="1"/>
  <c r="G27" i="1"/>
  <c r="G26" i="1"/>
  <c r="G25" i="1"/>
  <c r="H769" i="1" l="1"/>
  <c r="H474" i="1"/>
  <c r="H677" i="1"/>
  <c r="H504" i="1"/>
  <c r="H511" i="1"/>
  <c r="H485" i="1"/>
  <c r="H734" i="1"/>
  <c r="H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241" i="1"/>
  <c r="G240" i="1"/>
  <c r="G239" i="1"/>
  <c r="G238" i="1"/>
  <c r="H8" i="1" l="1"/>
  <c r="H237" i="1"/>
  <c r="G552" i="1"/>
  <c r="G551" i="1"/>
  <c r="G550" i="1"/>
  <c r="G549" i="1"/>
  <c r="G548" i="1"/>
  <c r="G546" i="1"/>
  <c r="G545" i="1"/>
  <c r="G544" i="1"/>
  <c r="G543" i="1"/>
  <c r="G684" i="1"/>
  <c r="G682" i="1"/>
  <c r="G672" i="1"/>
  <c r="H671" i="1" s="1"/>
  <c r="G623" i="1"/>
  <c r="G622" i="1"/>
  <c r="G621" i="1"/>
  <c r="G620" i="1"/>
  <c r="G627" i="1"/>
  <c r="G626" i="1"/>
  <c r="G625" i="1"/>
  <c r="G640" i="1"/>
  <c r="G639" i="1"/>
  <c r="G638" i="1"/>
  <c r="G637" i="1"/>
  <c r="G636" i="1"/>
  <c r="G635" i="1"/>
  <c r="G644" i="1"/>
  <c r="G643" i="1"/>
  <c r="G642" i="1"/>
  <c r="G648" i="1"/>
  <c r="G647" i="1"/>
  <c r="G646" i="1"/>
  <c r="G650" i="1"/>
  <c r="H649" i="1" s="1"/>
  <c r="G663" i="1"/>
  <c r="G662" i="1"/>
  <c r="G661" i="1"/>
  <c r="G660" i="1"/>
  <c r="G659" i="1"/>
  <c r="G656" i="1"/>
  <c r="G654" i="1"/>
  <c r="G653" i="1"/>
  <c r="G652" i="1"/>
  <c r="G670" i="1"/>
  <c r="G669" i="1"/>
  <c r="G668" i="1"/>
  <c r="G666" i="1"/>
  <c r="G665" i="1"/>
  <c r="G676" i="1"/>
  <c r="G675" i="1"/>
  <c r="G674" i="1"/>
  <c r="G768" i="1"/>
  <c r="G767" i="1"/>
  <c r="G766" i="1"/>
  <c r="G765" i="1"/>
  <c r="G764" i="1"/>
  <c r="G763" i="1"/>
  <c r="G762" i="1"/>
  <c r="G761" i="1"/>
  <c r="G561" i="1"/>
  <c r="G559" i="1"/>
  <c r="G558" i="1"/>
  <c r="G557" i="1"/>
  <c r="G556" i="1"/>
  <c r="G594" i="1"/>
  <c r="G593" i="1"/>
  <c r="G592" i="1"/>
  <c r="G591" i="1"/>
  <c r="E590" i="1"/>
  <c r="G590" i="1" s="1"/>
  <c r="G232" i="1"/>
  <c r="G231" i="1"/>
  <c r="G160" i="1"/>
  <c r="H159" i="1" s="1"/>
  <c r="G167" i="1"/>
  <c r="G166" i="1"/>
  <c r="G165" i="1"/>
  <c r="G164" i="1"/>
  <c r="G163" i="1"/>
  <c r="G162" i="1"/>
  <c r="G379" i="1"/>
  <c r="G378" i="1"/>
  <c r="G377" i="1"/>
  <c r="G376" i="1"/>
  <c r="G375" i="1"/>
  <c r="G435" i="1"/>
  <c r="G434" i="1"/>
  <c r="G433" i="1"/>
  <c r="G401" i="1"/>
  <c r="G400" i="1"/>
  <c r="G398" i="1"/>
  <c r="H397" i="1" s="1"/>
  <c r="G207" i="1"/>
  <c r="G205" i="1"/>
  <c r="G204" i="1"/>
  <c r="G203" i="1"/>
  <c r="G202" i="1"/>
  <c r="G201" i="1"/>
  <c r="G192" i="1"/>
  <c r="G191" i="1"/>
  <c r="G190" i="1"/>
  <c r="G187" i="1"/>
  <c r="H186" i="1" s="1"/>
  <c r="G342" i="1"/>
  <c r="G341" i="1"/>
  <c r="G340" i="1"/>
  <c r="G421" i="1"/>
  <c r="G420" i="1"/>
  <c r="G419" i="1"/>
  <c r="G418" i="1"/>
  <c r="G415" i="1"/>
  <c r="G414" i="1"/>
  <c r="G413" i="1"/>
  <c r="G412" i="1"/>
  <c r="G411" i="1"/>
  <c r="E417" i="1"/>
  <c r="G417" i="1" s="1"/>
  <c r="E410" i="1"/>
  <c r="G410" i="1" s="1"/>
  <c r="E206" i="1"/>
  <c r="G206" i="1" s="1"/>
  <c r="E209" i="1"/>
  <c r="G209" i="1" s="1"/>
  <c r="G220" i="1"/>
  <c r="G219" i="1"/>
  <c r="G218" i="1"/>
  <c r="G217" i="1"/>
  <c r="G216" i="1"/>
  <c r="G215" i="1"/>
  <c r="G214" i="1"/>
  <c r="G213" i="1"/>
  <c r="G212" i="1"/>
  <c r="G211" i="1"/>
  <c r="G210" i="1"/>
  <c r="H200" i="1" l="1"/>
  <c r="H673" i="1"/>
  <c r="H633" i="1"/>
  <c r="H651" i="1"/>
  <c r="H230" i="1"/>
  <c r="H667" i="1"/>
  <c r="H619" i="1"/>
  <c r="H645" i="1"/>
  <c r="H624" i="1"/>
  <c r="H542" i="1"/>
  <c r="H664" i="1"/>
  <c r="H760" i="1"/>
  <c r="H712" i="1"/>
  <c r="H589" i="1"/>
  <c r="H555" i="1"/>
  <c r="F520" i="1" s="1"/>
  <c r="H374" i="1"/>
  <c r="H161" i="1"/>
  <c r="H409" i="1"/>
  <c r="H416" i="1"/>
  <c r="H399" i="1"/>
  <c r="H432" i="1"/>
  <c r="H189" i="1"/>
  <c r="H208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53" i="1"/>
  <c r="G51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77" i="1"/>
  <c r="G76" i="1"/>
  <c r="G75" i="1"/>
  <c r="G74" i="1"/>
  <c r="G90" i="1"/>
  <c r="G89" i="1"/>
  <c r="G88" i="1"/>
  <c r="G87" i="1"/>
  <c r="G86" i="1"/>
  <c r="G85" i="1"/>
  <c r="G84" i="1"/>
  <c r="G83" i="1"/>
  <c r="G82" i="1"/>
  <c r="G81" i="1"/>
  <c r="G80" i="1"/>
  <c r="G79" i="1"/>
  <c r="G92" i="1"/>
  <c r="H91" i="1" s="1"/>
  <c r="G94" i="1"/>
  <c r="G96" i="1"/>
  <c r="G95" i="1"/>
  <c r="G99" i="1"/>
  <c r="H98" i="1" s="1"/>
  <c r="G104" i="1"/>
  <c r="G102" i="1"/>
  <c r="G101" i="1"/>
  <c r="G520" i="1" l="1"/>
  <c r="H519" i="1" s="1"/>
  <c r="H523" i="1" s="1"/>
  <c r="H193" i="1"/>
  <c r="H100" i="1"/>
  <c r="F681" i="1"/>
  <c r="H739" i="1"/>
  <c r="H248" i="1"/>
  <c r="H459" i="1"/>
  <c r="H93" i="1"/>
  <c r="H402" i="1"/>
  <c r="H776" i="1"/>
  <c r="F111" i="1"/>
  <c r="H78" i="1"/>
  <c r="H73" i="1"/>
  <c r="H54" i="1"/>
  <c r="H33" i="1"/>
  <c r="F339" i="1"/>
  <c r="G609" i="1"/>
  <c r="G608" i="1"/>
  <c r="G607" i="1"/>
  <c r="G580" i="1"/>
  <c r="G579" i="1"/>
  <c r="G337" i="1"/>
  <c r="G336" i="1"/>
  <c r="G335" i="1"/>
  <c r="G333" i="1"/>
  <c r="G332" i="1"/>
  <c r="G330" i="1"/>
  <c r="H329" i="1" s="1"/>
  <c r="G328" i="1"/>
  <c r="G327" i="1"/>
  <c r="G326" i="1"/>
  <c r="G324" i="1"/>
  <c r="H323" i="1" s="1"/>
  <c r="G322" i="1"/>
  <c r="G321" i="1"/>
  <c r="G320" i="1"/>
  <c r="G319" i="1"/>
  <c r="G318" i="1"/>
  <c r="G317" i="1"/>
  <c r="G316" i="1"/>
  <c r="G315" i="1"/>
  <c r="G314" i="1"/>
  <c r="G313" i="1"/>
  <c r="G311" i="1"/>
  <c r="G310" i="1"/>
  <c r="G308" i="1"/>
  <c r="G307" i="1"/>
  <c r="G306" i="1"/>
  <c r="G305" i="1"/>
  <c r="G304" i="1"/>
  <c r="G303" i="1"/>
  <c r="G302" i="1"/>
  <c r="G301" i="1"/>
  <c r="G300" i="1"/>
  <c r="G298" i="1"/>
  <c r="G297" i="1"/>
  <c r="G296" i="1"/>
  <c r="G295" i="1"/>
  <c r="G294" i="1"/>
  <c r="G293" i="1"/>
  <c r="G279" i="1"/>
  <c r="G278" i="1"/>
  <c r="G277" i="1"/>
  <c r="G276" i="1"/>
  <c r="G275" i="1"/>
  <c r="G274" i="1"/>
  <c r="G273" i="1"/>
  <c r="G272" i="1"/>
  <c r="G271" i="1"/>
  <c r="G270" i="1"/>
  <c r="G269" i="1"/>
  <c r="G284" i="1"/>
  <c r="G283" i="1"/>
  <c r="G282" i="1"/>
  <c r="G281" i="1"/>
  <c r="G291" i="1"/>
  <c r="G290" i="1"/>
  <c r="G289" i="1"/>
  <c r="G288" i="1"/>
  <c r="G287" i="1"/>
  <c r="H606" i="1" l="1"/>
  <c r="G339" i="1"/>
  <c r="H338" i="1" s="1"/>
  <c r="G111" i="1"/>
  <c r="H110" i="1" s="1"/>
  <c r="G681" i="1"/>
  <c r="H680" i="1" s="1"/>
  <c r="H578" i="1"/>
  <c r="H582" i="1" s="1"/>
  <c r="H309" i="1"/>
  <c r="H299" i="1"/>
  <c r="H312" i="1"/>
  <c r="H325" i="1"/>
  <c r="H334" i="1"/>
  <c r="H331" i="1"/>
  <c r="H266" i="1"/>
  <c r="G632" i="1"/>
  <c r="G631" i="1"/>
  <c r="G630" i="1"/>
  <c r="G629" i="1"/>
  <c r="H343" i="1" l="1"/>
  <c r="H615" i="1"/>
  <c r="H628" i="1"/>
  <c r="H685" i="1" l="1"/>
  <c r="G108" i="1"/>
  <c r="G107" i="1"/>
  <c r="G109" i="1" l="1"/>
  <c r="H105" i="1" s="1"/>
  <c r="H114" i="1" s="1"/>
  <c r="F780" i="1" l="1"/>
  <c r="G780" i="1" l="1"/>
  <c r="F782" i="1" s="1"/>
  <c r="G782" i="1" s="1"/>
  <c r="H783" i="1" s="1"/>
  <c r="H788" i="1" s="1"/>
  <c r="K18" i="1" l="1"/>
  <c r="L18" i="1" s="1"/>
  <c r="K358" i="1"/>
  <c r="L358" i="1" s="1"/>
  <c r="K188" i="1"/>
  <c r="L188" i="1" s="1"/>
  <c r="K698" i="1"/>
  <c r="L698" i="1" s="1"/>
  <c r="K683" i="1"/>
  <c r="L683" i="1" s="1"/>
  <c r="K737" i="1"/>
  <c r="L737" i="1" s="1"/>
  <c r="K158" i="1"/>
  <c r="L158" i="1" s="1"/>
  <c r="K133" i="1"/>
  <c r="L133" i="1" s="1"/>
  <c r="K610" i="1"/>
  <c r="L610" i="1" s="1"/>
  <c r="K348" i="1"/>
  <c r="L348" i="1" s="1"/>
  <c r="K103" i="1"/>
  <c r="L103" i="1" s="1"/>
  <c r="K547" i="1"/>
  <c r="L547" i="1" s="1"/>
  <c r="K52" i="1"/>
  <c r="L52" i="1" s="1"/>
  <c r="K49" i="1"/>
  <c r="L49" i="1" s="1"/>
  <c r="K775" i="1"/>
  <c r="L775" i="1" s="1"/>
  <c r="K771" i="1"/>
  <c r="L771" i="1" s="1"/>
  <c r="K766" i="1"/>
  <c r="L766" i="1" s="1"/>
  <c r="K762" i="1"/>
  <c r="L762" i="1" s="1"/>
  <c r="K757" i="1"/>
  <c r="L757" i="1" s="1"/>
  <c r="K752" i="1"/>
  <c r="L752" i="1" s="1"/>
  <c r="K748" i="1"/>
  <c r="L748" i="1" s="1"/>
  <c r="K738" i="1"/>
  <c r="L738" i="1" s="1"/>
  <c r="K732" i="1"/>
  <c r="L732" i="1" s="1"/>
  <c r="K727" i="1"/>
  <c r="L727" i="1" s="1"/>
  <c r="K723" i="1"/>
  <c r="L723" i="1" s="1"/>
  <c r="K719" i="1"/>
  <c r="L719" i="1" s="1"/>
  <c r="K714" i="1"/>
  <c r="L714" i="1" s="1"/>
  <c r="K708" i="1"/>
  <c r="L708" i="1" s="1"/>
  <c r="K704" i="1"/>
  <c r="L704" i="1" s="1"/>
  <c r="K700" i="1"/>
  <c r="L700" i="1" s="1"/>
  <c r="K694" i="1"/>
  <c r="L694" i="1" s="1"/>
  <c r="K690" i="1"/>
  <c r="L690" i="1" s="1"/>
  <c r="K679" i="1"/>
  <c r="L679" i="1" s="1"/>
  <c r="K674" i="1"/>
  <c r="L674" i="1" s="1"/>
  <c r="K668" i="1"/>
  <c r="L668" i="1" s="1"/>
  <c r="K662" i="1"/>
  <c r="L662" i="1" s="1"/>
  <c r="K658" i="1"/>
  <c r="L658" i="1" s="1"/>
  <c r="K654" i="1"/>
  <c r="L654" i="1" s="1"/>
  <c r="K648" i="1"/>
  <c r="L648" i="1" s="1"/>
  <c r="K643" i="1"/>
  <c r="L643" i="1" s="1"/>
  <c r="K638" i="1"/>
  <c r="L638" i="1" s="1"/>
  <c r="K632" i="1"/>
  <c r="L632" i="1" s="1"/>
  <c r="K627" i="1"/>
  <c r="L627" i="1" s="1"/>
  <c r="K622" i="1"/>
  <c r="L622" i="1" s="1"/>
  <c r="K613" i="1"/>
  <c r="L613" i="1" s="1"/>
  <c r="K607" i="1"/>
  <c r="L607" i="1" s="1"/>
  <c r="K600" i="1"/>
  <c r="L600" i="1" s="1"/>
  <c r="K596" i="1"/>
  <c r="L596" i="1" s="1"/>
  <c r="K591" i="1"/>
  <c r="L591" i="1" s="1"/>
  <c r="K580" i="1"/>
  <c r="L580" i="1" s="1"/>
  <c r="K574" i="1"/>
  <c r="L574" i="1" s="1"/>
  <c r="K570" i="1"/>
  <c r="L570" i="1" s="1"/>
  <c r="K565" i="1"/>
  <c r="L565" i="1" s="1"/>
  <c r="K561" i="1"/>
  <c r="L561" i="1" s="1"/>
  <c r="K556" i="1"/>
  <c r="L556" i="1" s="1"/>
  <c r="K550" i="1"/>
  <c r="L550" i="1" s="1"/>
  <c r="K545" i="1"/>
  <c r="L545" i="1" s="1"/>
  <c r="K540" i="1"/>
  <c r="L540" i="1" s="1"/>
  <c r="K535" i="1"/>
  <c r="L535" i="1" s="1"/>
  <c r="K530" i="1"/>
  <c r="L530" i="1" s="1"/>
  <c r="K469" i="1"/>
  <c r="L469" i="1" s="1"/>
  <c r="K464" i="1"/>
  <c r="L464" i="1" s="1"/>
  <c r="K518" i="1"/>
  <c r="L518" i="1" s="1"/>
  <c r="M517" i="1" s="1"/>
  <c r="K513" i="1"/>
  <c r="L513" i="1" s="1"/>
  <c r="K508" i="1"/>
  <c r="L508" i="1" s="1"/>
  <c r="K505" i="1"/>
  <c r="L505" i="1" s="1"/>
  <c r="K498" i="1"/>
  <c r="L498" i="1" s="1"/>
  <c r="K495" i="1"/>
  <c r="L495" i="1" s="1"/>
  <c r="K488" i="1"/>
  <c r="L488" i="1" s="1"/>
  <c r="K484" i="1"/>
  <c r="L484" i="1" s="1"/>
  <c r="K478" i="1"/>
  <c r="L478" i="1" s="1"/>
  <c r="K454" i="1"/>
  <c r="L454" i="1" s="1"/>
  <c r="K450" i="1"/>
  <c r="L450" i="1" s="1"/>
  <c r="K774" i="1"/>
  <c r="L774" i="1" s="1"/>
  <c r="K770" i="1"/>
  <c r="L770" i="1" s="1"/>
  <c r="K765" i="1"/>
  <c r="L765" i="1" s="1"/>
  <c r="K761" i="1"/>
  <c r="L761" i="1" s="1"/>
  <c r="K756" i="1"/>
  <c r="L756" i="1" s="1"/>
  <c r="K751" i="1"/>
  <c r="L751" i="1" s="1"/>
  <c r="K747" i="1"/>
  <c r="L747" i="1" s="1"/>
  <c r="K736" i="1"/>
  <c r="L736" i="1" s="1"/>
  <c r="K731" i="1"/>
  <c r="L731" i="1" s="1"/>
  <c r="K726" i="1"/>
  <c r="L726" i="1" s="1"/>
  <c r="K722" i="1"/>
  <c r="L722" i="1" s="1"/>
  <c r="K718" i="1"/>
  <c r="L718" i="1" s="1"/>
  <c r="K713" i="1"/>
  <c r="L713" i="1" s="1"/>
  <c r="K707" i="1"/>
  <c r="L707" i="1" s="1"/>
  <c r="K703" i="1"/>
  <c r="L703" i="1" s="1"/>
  <c r="K697" i="1"/>
  <c r="L697" i="1" s="1"/>
  <c r="K693" i="1"/>
  <c r="L693" i="1" s="1"/>
  <c r="K684" i="1"/>
  <c r="L684" i="1" s="1"/>
  <c r="K678" i="1"/>
  <c r="L678" i="1" s="1"/>
  <c r="K672" i="1"/>
  <c r="L672" i="1" s="1"/>
  <c r="M671" i="1" s="1"/>
  <c r="K666" i="1"/>
  <c r="L666" i="1" s="1"/>
  <c r="K661" i="1"/>
  <c r="L661" i="1" s="1"/>
  <c r="K657" i="1"/>
  <c r="L657" i="1" s="1"/>
  <c r="K653" i="1"/>
  <c r="L653" i="1" s="1"/>
  <c r="K647" i="1"/>
  <c r="L647" i="1" s="1"/>
  <c r="K642" i="1"/>
  <c r="L642" i="1" s="1"/>
  <c r="K637" i="1"/>
  <c r="L637" i="1" s="1"/>
  <c r="K631" i="1"/>
  <c r="L631" i="1" s="1"/>
  <c r="K626" i="1"/>
  <c r="L626" i="1" s="1"/>
  <c r="K621" i="1"/>
  <c r="L621" i="1" s="1"/>
  <c r="K612" i="1"/>
  <c r="L612" i="1" s="1"/>
  <c r="K605" i="1"/>
  <c r="L605" i="1" s="1"/>
  <c r="M604" i="1" s="1"/>
  <c r="K599" i="1"/>
  <c r="L599" i="1" s="1"/>
  <c r="K594" i="1"/>
  <c r="L594" i="1" s="1"/>
  <c r="K590" i="1"/>
  <c r="L590" i="1" s="1"/>
  <c r="K576" i="1"/>
  <c r="L576" i="1" s="1"/>
  <c r="K572" i="1"/>
  <c r="L572" i="1" s="1"/>
  <c r="K567" i="1"/>
  <c r="L567" i="1" s="1"/>
  <c r="K564" i="1"/>
  <c r="L564" i="1" s="1"/>
  <c r="K558" i="1"/>
  <c r="L558" i="1" s="1"/>
  <c r="K554" i="1"/>
  <c r="L554" i="1" s="1"/>
  <c r="M553" i="1" s="1"/>
  <c r="K549" i="1"/>
  <c r="L549" i="1" s="1"/>
  <c r="K544" i="1"/>
  <c r="L544" i="1" s="1"/>
  <c r="K539" i="1"/>
  <c r="L539" i="1" s="1"/>
  <c r="K534" i="1"/>
  <c r="L534" i="1" s="1"/>
  <c r="K529" i="1"/>
  <c r="L529" i="1" s="1"/>
  <c r="K473" i="1"/>
  <c r="L473" i="1" s="1"/>
  <c r="K468" i="1"/>
  <c r="L468" i="1" s="1"/>
  <c r="K522" i="1"/>
  <c r="L522" i="1" s="1"/>
  <c r="K516" i="1"/>
  <c r="L516" i="1" s="1"/>
  <c r="K512" i="1"/>
  <c r="L512" i="1" s="1"/>
  <c r="K773" i="1"/>
  <c r="L773" i="1" s="1"/>
  <c r="K764" i="1"/>
  <c r="L764" i="1" s="1"/>
  <c r="K755" i="1"/>
  <c r="L755" i="1" s="1"/>
  <c r="K745" i="1"/>
  <c r="L745" i="1" s="1"/>
  <c r="K730" i="1"/>
  <c r="L730" i="1" s="1"/>
  <c r="K721" i="1"/>
  <c r="L721" i="1" s="1"/>
  <c r="K711" i="1"/>
  <c r="L711" i="1" s="1"/>
  <c r="M710" i="1" s="1"/>
  <c r="K702" i="1"/>
  <c r="L702" i="1" s="1"/>
  <c r="K692" i="1"/>
  <c r="L692" i="1" s="1"/>
  <c r="K676" i="1"/>
  <c r="L676" i="1" s="1"/>
  <c r="K665" i="1"/>
  <c r="L665" i="1" s="1"/>
  <c r="K656" i="1"/>
  <c r="L656" i="1" s="1"/>
  <c r="K646" i="1"/>
  <c r="L646" i="1" s="1"/>
  <c r="K636" i="1"/>
  <c r="L636" i="1" s="1"/>
  <c r="K625" i="1"/>
  <c r="L625" i="1" s="1"/>
  <c r="K609" i="1"/>
  <c r="L609" i="1" s="1"/>
  <c r="K598" i="1"/>
  <c r="L598" i="1" s="1"/>
  <c r="K588" i="1"/>
  <c r="L588" i="1" s="1"/>
  <c r="K579" i="1"/>
  <c r="L579" i="1" s="1"/>
  <c r="K566" i="1"/>
  <c r="L566" i="1" s="1"/>
  <c r="K560" i="1"/>
  <c r="L560" i="1" s="1"/>
  <c r="K552" i="1"/>
  <c r="L552" i="1" s="1"/>
  <c r="K543" i="1"/>
  <c r="L543" i="1" s="1"/>
  <c r="K533" i="1"/>
  <c r="L533" i="1" s="1"/>
  <c r="K467" i="1"/>
  <c r="L467" i="1" s="1"/>
  <c r="M466" i="1" s="1"/>
  <c r="K515" i="1"/>
  <c r="L515" i="1" s="1"/>
  <c r="K507" i="1"/>
  <c r="L507" i="1" s="1"/>
  <c r="K503" i="1"/>
  <c r="L503" i="1" s="1"/>
  <c r="M502" i="1" s="1"/>
  <c r="K490" i="1"/>
  <c r="L490" i="1" s="1"/>
  <c r="M489" i="1" s="1"/>
  <c r="K486" i="1"/>
  <c r="L486" i="1" s="1"/>
  <c r="K480" i="1"/>
  <c r="L480" i="1" s="1"/>
  <c r="K458" i="1"/>
  <c r="L458" i="1" s="1"/>
  <c r="K452" i="1"/>
  <c r="L452" i="1" s="1"/>
  <c r="K446" i="1"/>
  <c r="L446" i="1" s="1"/>
  <c r="K442" i="1"/>
  <c r="L442" i="1" s="1"/>
  <c r="K438" i="1"/>
  <c r="L438" i="1" s="1"/>
  <c r="K433" i="1"/>
  <c r="L433" i="1" s="1"/>
  <c r="K428" i="1"/>
  <c r="L428" i="1" s="1"/>
  <c r="K424" i="1"/>
  <c r="L424" i="1" s="1"/>
  <c r="K419" i="1"/>
  <c r="L419" i="1" s="1"/>
  <c r="K414" i="1"/>
  <c r="L414" i="1" s="1"/>
  <c r="K410" i="1"/>
  <c r="L410" i="1" s="1"/>
  <c r="K396" i="1"/>
  <c r="L396" i="1" s="1"/>
  <c r="K391" i="1"/>
  <c r="L391" i="1" s="1"/>
  <c r="K387" i="1"/>
  <c r="L387" i="1" s="1"/>
  <c r="K383" i="1"/>
  <c r="L383" i="1" s="1"/>
  <c r="K378" i="1"/>
  <c r="L378" i="1" s="1"/>
  <c r="K371" i="1"/>
  <c r="L371" i="1" s="1"/>
  <c r="K367" i="1"/>
  <c r="L367" i="1" s="1"/>
  <c r="K361" i="1"/>
  <c r="L361" i="1" s="1"/>
  <c r="K356" i="1"/>
  <c r="L356" i="1" s="1"/>
  <c r="K351" i="1"/>
  <c r="L351" i="1" s="1"/>
  <c r="K341" i="1"/>
  <c r="L341" i="1" s="1"/>
  <c r="K336" i="1"/>
  <c r="L336" i="1" s="1"/>
  <c r="K330" i="1"/>
  <c r="L330" i="1" s="1"/>
  <c r="M329" i="1" s="1"/>
  <c r="K324" i="1"/>
  <c r="L324" i="1" s="1"/>
  <c r="M323" i="1" s="1"/>
  <c r="K319" i="1"/>
  <c r="L319" i="1" s="1"/>
  <c r="K315" i="1"/>
  <c r="L315" i="1" s="1"/>
  <c r="K310" i="1"/>
  <c r="L310" i="1" s="1"/>
  <c r="K305" i="1"/>
  <c r="L305" i="1" s="1"/>
  <c r="K301" i="1"/>
  <c r="L301" i="1" s="1"/>
  <c r="K296" i="1"/>
  <c r="L296" i="1" s="1"/>
  <c r="K291" i="1"/>
  <c r="L291" i="1" s="1"/>
  <c r="K772" i="1"/>
  <c r="L772" i="1" s="1"/>
  <c r="K763" i="1"/>
  <c r="L763" i="1" s="1"/>
  <c r="K754" i="1"/>
  <c r="L754" i="1" s="1"/>
  <c r="K744" i="1"/>
  <c r="L744" i="1" s="1"/>
  <c r="K729" i="1"/>
  <c r="L729" i="1" s="1"/>
  <c r="K720" i="1"/>
  <c r="L720" i="1" s="1"/>
  <c r="K709" i="1"/>
  <c r="L709" i="1" s="1"/>
  <c r="K701" i="1"/>
  <c r="L701" i="1" s="1"/>
  <c r="K691" i="1"/>
  <c r="L691" i="1" s="1"/>
  <c r="K675" i="1"/>
  <c r="L675" i="1" s="1"/>
  <c r="K663" i="1"/>
  <c r="L663" i="1" s="1"/>
  <c r="K655" i="1"/>
  <c r="L655" i="1" s="1"/>
  <c r="K644" i="1"/>
  <c r="L644" i="1" s="1"/>
  <c r="K635" i="1"/>
  <c r="L635" i="1" s="1"/>
  <c r="K623" i="1"/>
  <c r="L623" i="1" s="1"/>
  <c r="K608" i="1"/>
  <c r="L608" i="1" s="1"/>
  <c r="K597" i="1"/>
  <c r="L597" i="1" s="1"/>
  <c r="K587" i="1"/>
  <c r="L587" i="1" s="1"/>
  <c r="K577" i="1"/>
  <c r="L577" i="1" s="1"/>
  <c r="K571" i="1"/>
  <c r="L571" i="1" s="1"/>
  <c r="K559" i="1"/>
  <c r="L559" i="1" s="1"/>
  <c r="K551" i="1"/>
  <c r="L551" i="1" s="1"/>
  <c r="K541" i="1"/>
  <c r="L541" i="1" s="1"/>
  <c r="K532" i="1"/>
  <c r="L532" i="1" s="1"/>
  <c r="K465" i="1"/>
  <c r="L465" i="1" s="1"/>
  <c r="K514" i="1"/>
  <c r="L514" i="1" s="1"/>
  <c r="K501" i="1"/>
  <c r="L501" i="1" s="1"/>
  <c r="K497" i="1"/>
  <c r="L497" i="1" s="1"/>
  <c r="K494" i="1"/>
  <c r="L494" i="1" s="1"/>
  <c r="K479" i="1"/>
  <c r="L479" i="1" s="1"/>
  <c r="K476" i="1"/>
  <c r="L476" i="1" s="1"/>
  <c r="K457" i="1"/>
  <c r="L457" i="1" s="1"/>
  <c r="K451" i="1"/>
  <c r="L451" i="1" s="1"/>
  <c r="K445" i="1"/>
  <c r="L445" i="1" s="1"/>
  <c r="K441" i="1"/>
  <c r="L441" i="1" s="1"/>
  <c r="K437" i="1"/>
  <c r="L437" i="1" s="1"/>
  <c r="K431" i="1"/>
  <c r="L431" i="1" s="1"/>
  <c r="K427" i="1"/>
  <c r="L427" i="1" s="1"/>
  <c r="K423" i="1"/>
  <c r="L423" i="1" s="1"/>
  <c r="K418" i="1"/>
  <c r="L418" i="1" s="1"/>
  <c r="K413" i="1"/>
  <c r="L413" i="1" s="1"/>
  <c r="K408" i="1"/>
  <c r="L408" i="1" s="1"/>
  <c r="K401" i="1"/>
  <c r="L401" i="1" s="1"/>
  <c r="K395" i="1"/>
  <c r="L395" i="1" s="1"/>
  <c r="K390" i="1"/>
  <c r="L390" i="1" s="1"/>
  <c r="K386" i="1"/>
  <c r="L386" i="1" s="1"/>
  <c r="K382" i="1"/>
  <c r="L382" i="1" s="1"/>
  <c r="K377" i="1"/>
  <c r="L377" i="1" s="1"/>
  <c r="K373" i="1"/>
  <c r="L373" i="1" s="1"/>
  <c r="K369" i="1"/>
  <c r="L369" i="1" s="1"/>
  <c r="K363" i="1"/>
  <c r="L363" i="1" s="1"/>
  <c r="K360" i="1"/>
  <c r="L360" i="1" s="1"/>
  <c r="K353" i="1"/>
  <c r="L353" i="1" s="1"/>
  <c r="K350" i="1"/>
  <c r="L350" i="1" s="1"/>
  <c r="K340" i="1"/>
  <c r="L340" i="1" s="1"/>
  <c r="K335" i="1"/>
  <c r="L335" i="1" s="1"/>
  <c r="K328" i="1"/>
  <c r="L328" i="1" s="1"/>
  <c r="K322" i="1"/>
  <c r="L322" i="1" s="1"/>
  <c r="K318" i="1"/>
  <c r="L318" i="1" s="1"/>
  <c r="K314" i="1"/>
  <c r="L314" i="1" s="1"/>
  <c r="K308" i="1"/>
  <c r="L308" i="1" s="1"/>
  <c r="K304" i="1"/>
  <c r="L304" i="1" s="1"/>
  <c r="K300" i="1"/>
  <c r="L300" i="1" s="1"/>
  <c r="K295" i="1"/>
  <c r="L295" i="1" s="1"/>
  <c r="K768" i="1"/>
  <c r="L768" i="1" s="1"/>
  <c r="K759" i="1"/>
  <c r="L759" i="1" s="1"/>
  <c r="K750" i="1"/>
  <c r="L750" i="1" s="1"/>
  <c r="K735" i="1"/>
  <c r="L735" i="1" s="1"/>
  <c r="K725" i="1"/>
  <c r="L725" i="1" s="1"/>
  <c r="K717" i="1"/>
  <c r="L717" i="1" s="1"/>
  <c r="K706" i="1"/>
  <c r="L706" i="1" s="1"/>
  <c r="K696" i="1"/>
  <c r="L696" i="1" s="1"/>
  <c r="K682" i="1"/>
  <c r="L682" i="1" s="1"/>
  <c r="K670" i="1"/>
  <c r="L670" i="1" s="1"/>
  <c r="K660" i="1"/>
  <c r="L660" i="1" s="1"/>
  <c r="K652" i="1"/>
  <c r="L652" i="1" s="1"/>
  <c r="K640" i="1"/>
  <c r="L640" i="1" s="1"/>
  <c r="K630" i="1"/>
  <c r="L630" i="1" s="1"/>
  <c r="K620" i="1"/>
  <c r="L620" i="1" s="1"/>
  <c r="K603" i="1"/>
  <c r="L603" i="1" s="1"/>
  <c r="M602" i="1" s="1"/>
  <c r="K593" i="1"/>
  <c r="L593" i="1" s="1"/>
  <c r="K575" i="1"/>
  <c r="L575" i="1" s="1"/>
  <c r="K569" i="1"/>
  <c r="L569" i="1" s="1"/>
  <c r="K557" i="1"/>
  <c r="L557" i="1" s="1"/>
  <c r="K548" i="1"/>
  <c r="L548" i="1" s="1"/>
  <c r="K538" i="1"/>
  <c r="L538" i="1" s="1"/>
  <c r="K528" i="1"/>
  <c r="L528" i="1" s="1"/>
  <c r="K472" i="1"/>
  <c r="L472" i="1" s="1"/>
  <c r="K521" i="1"/>
  <c r="L521" i="1" s="1"/>
  <c r="K510" i="1"/>
  <c r="L510" i="1" s="1"/>
  <c r="M509" i="1" s="1"/>
  <c r="K506" i="1"/>
  <c r="L506" i="1" s="1"/>
  <c r="K500" i="1"/>
  <c r="L500" i="1" s="1"/>
  <c r="K493" i="1"/>
  <c r="L493" i="1" s="1"/>
  <c r="K487" i="1"/>
  <c r="L487" i="1" s="1"/>
  <c r="K483" i="1"/>
  <c r="L483" i="1" s="1"/>
  <c r="K455" i="1"/>
  <c r="L455" i="1" s="1"/>
  <c r="K449" i="1"/>
  <c r="L449" i="1" s="1"/>
  <c r="K444" i="1"/>
  <c r="L444" i="1" s="1"/>
  <c r="K440" i="1"/>
  <c r="L440" i="1" s="1"/>
  <c r="K435" i="1"/>
  <c r="L435" i="1" s="1"/>
  <c r="K430" i="1"/>
  <c r="L430" i="1" s="1"/>
  <c r="K426" i="1"/>
  <c r="L426" i="1" s="1"/>
  <c r="K421" i="1"/>
  <c r="L421" i="1" s="1"/>
  <c r="K417" i="1"/>
  <c r="L417" i="1" s="1"/>
  <c r="K412" i="1"/>
  <c r="L412" i="1" s="1"/>
  <c r="K407" i="1"/>
  <c r="L407" i="1" s="1"/>
  <c r="M406" i="1" s="1"/>
  <c r="K400" i="1"/>
  <c r="L400" i="1" s="1"/>
  <c r="M399" i="1" s="1"/>
  <c r="K394" i="1"/>
  <c r="L394" i="1" s="1"/>
  <c r="K389" i="1"/>
  <c r="L389" i="1" s="1"/>
  <c r="K385" i="1"/>
  <c r="L385" i="1" s="1"/>
  <c r="K381" i="1"/>
  <c r="L381" i="1" s="1"/>
  <c r="K376" i="1"/>
  <c r="L376" i="1" s="1"/>
  <c r="K372" i="1"/>
  <c r="L372" i="1" s="1"/>
  <c r="K365" i="1"/>
  <c r="L365" i="1" s="1"/>
  <c r="K362" i="1"/>
  <c r="L362" i="1" s="1"/>
  <c r="K355" i="1"/>
  <c r="L355" i="1" s="1"/>
  <c r="K352" i="1"/>
  <c r="L352" i="1" s="1"/>
  <c r="K333" i="1"/>
  <c r="L333" i="1" s="1"/>
  <c r="K327" i="1"/>
  <c r="L327" i="1" s="1"/>
  <c r="K321" i="1"/>
  <c r="L321" i="1" s="1"/>
  <c r="K317" i="1"/>
  <c r="L317" i="1" s="1"/>
  <c r="K313" i="1"/>
  <c r="L313" i="1" s="1"/>
  <c r="K307" i="1"/>
  <c r="L307" i="1" s="1"/>
  <c r="K303" i="1"/>
  <c r="L303" i="1" s="1"/>
  <c r="K298" i="1"/>
  <c r="L298" i="1" s="1"/>
  <c r="K767" i="1"/>
  <c r="L767" i="1" s="1"/>
  <c r="K724" i="1"/>
  <c r="L724" i="1" s="1"/>
  <c r="K639" i="1"/>
  <c r="L639" i="1" s="1"/>
  <c r="K601" i="1"/>
  <c r="L601" i="1" s="1"/>
  <c r="K546" i="1"/>
  <c r="L546" i="1" s="1"/>
  <c r="K471" i="1"/>
  <c r="L471" i="1" s="1"/>
  <c r="K499" i="1"/>
  <c r="L499" i="1" s="1"/>
  <c r="K481" i="1"/>
  <c r="L481" i="1" s="1"/>
  <c r="K453" i="1"/>
  <c r="L453" i="1" s="1"/>
  <c r="K434" i="1"/>
  <c r="L434" i="1" s="1"/>
  <c r="K415" i="1"/>
  <c r="L415" i="1" s="1"/>
  <c r="K384" i="1"/>
  <c r="L384" i="1" s="1"/>
  <c r="K368" i="1"/>
  <c r="L368" i="1" s="1"/>
  <c r="K354" i="1"/>
  <c r="L354" i="1" s="1"/>
  <c r="K332" i="1"/>
  <c r="L332" i="1" s="1"/>
  <c r="K311" i="1"/>
  <c r="L311" i="1" s="1"/>
  <c r="K294" i="1"/>
  <c r="L294" i="1" s="1"/>
  <c r="K288" i="1"/>
  <c r="L288" i="1" s="1"/>
  <c r="K282" i="1"/>
  <c r="L282" i="1" s="1"/>
  <c r="K277" i="1"/>
  <c r="L277" i="1" s="1"/>
  <c r="K273" i="1"/>
  <c r="L273" i="1" s="1"/>
  <c r="K269" i="1"/>
  <c r="L269" i="1" s="1"/>
  <c r="K262" i="1"/>
  <c r="L262" i="1" s="1"/>
  <c r="K256" i="1"/>
  <c r="L256" i="1" s="1"/>
  <c r="K246" i="1"/>
  <c r="L246" i="1" s="1"/>
  <c r="K241" i="1"/>
  <c r="L241" i="1" s="1"/>
  <c r="K236" i="1"/>
  <c r="L236" i="1" s="1"/>
  <c r="K231" i="1"/>
  <c r="L231" i="1" s="1"/>
  <c r="K226" i="1"/>
  <c r="L226" i="1" s="1"/>
  <c r="K222" i="1"/>
  <c r="L222" i="1" s="1"/>
  <c r="K217" i="1"/>
  <c r="L217" i="1" s="1"/>
  <c r="K213" i="1"/>
  <c r="L213" i="1" s="1"/>
  <c r="K209" i="1"/>
  <c r="L209" i="1" s="1"/>
  <c r="K204" i="1"/>
  <c r="L204" i="1" s="1"/>
  <c r="K199" i="1"/>
  <c r="L199" i="1" s="1"/>
  <c r="K192" i="1"/>
  <c r="L192" i="1" s="1"/>
  <c r="K185" i="1"/>
  <c r="L185" i="1" s="1"/>
  <c r="K180" i="1"/>
  <c r="L180" i="1" s="1"/>
  <c r="K176" i="1"/>
  <c r="L176" i="1" s="1"/>
  <c r="K172" i="1"/>
  <c r="L172" i="1" s="1"/>
  <c r="K167" i="1"/>
  <c r="L167" i="1" s="1"/>
  <c r="K163" i="1"/>
  <c r="L163" i="1" s="1"/>
  <c r="K155" i="1"/>
  <c r="L155" i="1" s="1"/>
  <c r="K151" i="1"/>
  <c r="L151" i="1" s="1"/>
  <c r="K147" i="1"/>
  <c r="L147" i="1" s="1"/>
  <c r="K143" i="1"/>
  <c r="L143" i="1" s="1"/>
  <c r="K139" i="1"/>
  <c r="L139" i="1" s="1"/>
  <c r="K132" i="1"/>
  <c r="L132" i="1" s="1"/>
  <c r="K128" i="1"/>
  <c r="L128" i="1" s="1"/>
  <c r="K124" i="1"/>
  <c r="L124" i="1" s="1"/>
  <c r="K120" i="1"/>
  <c r="L120" i="1" s="1"/>
  <c r="K113" i="1"/>
  <c r="L113" i="1" s="1"/>
  <c r="K108" i="1"/>
  <c r="L108" i="1" s="1"/>
  <c r="K101" i="1"/>
  <c r="L101" i="1" s="1"/>
  <c r="K95" i="1"/>
  <c r="L95" i="1" s="1"/>
  <c r="K89" i="1"/>
  <c r="L89" i="1" s="1"/>
  <c r="K85" i="1"/>
  <c r="L85" i="1" s="1"/>
  <c r="K81" i="1"/>
  <c r="L81" i="1" s="1"/>
  <c r="K76" i="1"/>
  <c r="L76" i="1" s="1"/>
  <c r="K71" i="1"/>
  <c r="L71" i="1" s="1"/>
  <c r="K67" i="1"/>
  <c r="L67" i="1" s="1"/>
  <c r="K63" i="1"/>
  <c r="L63" i="1" s="1"/>
  <c r="K59" i="1"/>
  <c r="L59" i="1" s="1"/>
  <c r="K56" i="1"/>
  <c r="L56" i="1" s="1"/>
  <c r="K45" i="1"/>
  <c r="L45" i="1" s="1"/>
  <c r="K41" i="1"/>
  <c r="L41" i="1" s="1"/>
  <c r="K37" i="1"/>
  <c r="L37" i="1" s="1"/>
  <c r="K31" i="1"/>
  <c r="L31" i="1" s="1"/>
  <c r="K26" i="1"/>
  <c r="L26" i="1" s="1"/>
  <c r="K21" i="1"/>
  <c r="L21" i="1" s="1"/>
  <c r="K758" i="1"/>
  <c r="L758" i="1" s="1"/>
  <c r="K716" i="1"/>
  <c r="L716" i="1" s="1"/>
  <c r="K669" i="1"/>
  <c r="L669" i="1" s="1"/>
  <c r="K629" i="1"/>
  <c r="L629" i="1" s="1"/>
  <c r="K592" i="1"/>
  <c r="L592" i="1" s="1"/>
  <c r="K568" i="1"/>
  <c r="L568" i="1" s="1"/>
  <c r="K536" i="1"/>
  <c r="L536" i="1" s="1"/>
  <c r="K496" i="1"/>
  <c r="L496" i="1" s="1"/>
  <c r="K477" i="1"/>
  <c r="L477" i="1" s="1"/>
  <c r="K447" i="1"/>
  <c r="L447" i="1" s="1"/>
  <c r="K429" i="1"/>
  <c r="L429" i="1" s="1"/>
  <c r="K411" i="1"/>
  <c r="L411" i="1" s="1"/>
  <c r="K398" i="1"/>
  <c r="L398" i="1" s="1"/>
  <c r="M397" i="1" s="1"/>
  <c r="K379" i="1"/>
  <c r="L379" i="1" s="1"/>
  <c r="K364" i="1"/>
  <c r="L364" i="1" s="1"/>
  <c r="K326" i="1"/>
  <c r="L326" i="1" s="1"/>
  <c r="K306" i="1"/>
  <c r="L306" i="1" s="1"/>
  <c r="K293" i="1"/>
  <c r="L293" i="1" s="1"/>
  <c r="K287" i="1"/>
  <c r="L287" i="1" s="1"/>
  <c r="K281" i="1"/>
  <c r="L281" i="1" s="1"/>
  <c r="K276" i="1"/>
  <c r="L276" i="1" s="1"/>
  <c r="K272" i="1"/>
  <c r="L272" i="1" s="1"/>
  <c r="K265" i="1"/>
  <c r="L265" i="1" s="1"/>
  <c r="K260" i="1"/>
  <c r="L260" i="1" s="1"/>
  <c r="K255" i="1"/>
  <c r="L255" i="1" s="1"/>
  <c r="K245" i="1"/>
  <c r="L245" i="1" s="1"/>
  <c r="K240" i="1"/>
  <c r="L240" i="1" s="1"/>
  <c r="K235" i="1"/>
  <c r="L235" i="1" s="1"/>
  <c r="K229" i="1"/>
  <c r="L229" i="1" s="1"/>
  <c r="K225" i="1"/>
  <c r="L225" i="1" s="1"/>
  <c r="K220" i="1"/>
  <c r="L220" i="1" s="1"/>
  <c r="K216" i="1"/>
  <c r="L216" i="1" s="1"/>
  <c r="K212" i="1"/>
  <c r="L212" i="1" s="1"/>
  <c r="K207" i="1"/>
  <c r="L207" i="1" s="1"/>
  <c r="K203" i="1"/>
  <c r="L203" i="1" s="1"/>
  <c r="K198" i="1"/>
  <c r="L198" i="1" s="1"/>
  <c r="K191" i="1"/>
  <c r="L191" i="1" s="1"/>
  <c r="K184" i="1"/>
  <c r="L184" i="1" s="1"/>
  <c r="K179" i="1"/>
  <c r="L179" i="1" s="1"/>
  <c r="K175" i="1"/>
  <c r="L175" i="1" s="1"/>
  <c r="K171" i="1"/>
  <c r="L171" i="1" s="1"/>
  <c r="K166" i="1"/>
  <c r="L166" i="1" s="1"/>
  <c r="K162" i="1"/>
  <c r="L162" i="1" s="1"/>
  <c r="K154" i="1"/>
  <c r="L154" i="1" s="1"/>
  <c r="K150" i="1"/>
  <c r="L150" i="1" s="1"/>
  <c r="K146" i="1"/>
  <c r="L146" i="1" s="1"/>
  <c r="K142" i="1"/>
  <c r="L142" i="1" s="1"/>
  <c r="K749" i="1"/>
  <c r="L749" i="1" s="1"/>
  <c r="K705" i="1"/>
  <c r="L705" i="1" s="1"/>
  <c r="K659" i="1"/>
  <c r="L659" i="1" s="1"/>
  <c r="K563" i="1"/>
  <c r="L563" i="1" s="1"/>
  <c r="K492" i="1"/>
  <c r="L492" i="1" s="1"/>
  <c r="K443" i="1"/>
  <c r="L443" i="1" s="1"/>
  <c r="K425" i="1"/>
  <c r="L425" i="1" s="1"/>
  <c r="K393" i="1"/>
  <c r="L393" i="1" s="1"/>
  <c r="K375" i="1"/>
  <c r="L375" i="1" s="1"/>
  <c r="K349" i="1"/>
  <c r="L349" i="1" s="1"/>
  <c r="K342" i="1"/>
  <c r="L342" i="1" s="1"/>
  <c r="K320" i="1"/>
  <c r="L320" i="1" s="1"/>
  <c r="K302" i="1"/>
  <c r="L302" i="1" s="1"/>
  <c r="K290" i="1"/>
  <c r="L290" i="1" s="1"/>
  <c r="K284" i="1"/>
  <c r="L284" i="1" s="1"/>
  <c r="K279" i="1"/>
  <c r="L279" i="1" s="1"/>
  <c r="K275" i="1"/>
  <c r="L275" i="1" s="1"/>
  <c r="K271" i="1"/>
  <c r="L271" i="1" s="1"/>
  <c r="K264" i="1"/>
  <c r="L264" i="1" s="1"/>
  <c r="K259" i="1"/>
  <c r="L259" i="1" s="1"/>
  <c r="K254" i="1"/>
  <c r="L254" i="1" s="1"/>
  <c r="K244" i="1"/>
  <c r="L244" i="1" s="1"/>
  <c r="K239" i="1"/>
  <c r="L239" i="1" s="1"/>
  <c r="K234" i="1"/>
  <c r="L234" i="1" s="1"/>
  <c r="K228" i="1"/>
  <c r="L228" i="1" s="1"/>
  <c r="K224" i="1"/>
  <c r="L224" i="1" s="1"/>
  <c r="K219" i="1"/>
  <c r="L219" i="1" s="1"/>
  <c r="K215" i="1"/>
  <c r="L215" i="1" s="1"/>
  <c r="K211" i="1"/>
  <c r="L211" i="1" s="1"/>
  <c r="K206" i="1"/>
  <c r="L206" i="1" s="1"/>
  <c r="K202" i="1"/>
  <c r="L202" i="1" s="1"/>
  <c r="K190" i="1"/>
  <c r="L190" i="1" s="1"/>
  <c r="K183" i="1"/>
  <c r="L183" i="1" s="1"/>
  <c r="K178" i="1"/>
  <c r="L178" i="1" s="1"/>
  <c r="K174" i="1"/>
  <c r="L174" i="1" s="1"/>
  <c r="K170" i="1"/>
  <c r="L170" i="1" s="1"/>
  <c r="K165" i="1"/>
  <c r="L165" i="1" s="1"/>
  <c r="K160" i="1"/>
  <c r="L160" i="1" s="1"/>
  <c r="M159" i="1" s="1"/>
  <c r="K153" i="1"/>
  <c r="L153" i="1" s="1"/>
  <c r="K149" i="1"/>
  <c r="L149" i="1" s="1"/>
  <c r="K145" i="1"/>
  <c r="L145" i="1" s="1"/>
  <c r="K141" i="1"/>
  <c r="L141" i="1" s="1"/>
  <c r="K137" i="1"/>
  <c r="L137" i="1" s="1"/>
  <c r="K130" i="1"/>
  <c r="L130" i="1" s="1"/>
  <c r="K126" i="1"/>
  <c r="L126" i="1" s="1"/>
  <c r="K122" i="1"/>
  <c r="L122" i="1" s="1"/>
  <c r="K104" i="1"/>
  <c r="L104" i="1" s="1"/>
  <c r="K97" i="1"/>
  <c r="L97" i="1" s="1"/>
  <c r="K92" i="1"/>
  <c r="L92" i="1" s="1"/>
  <c r="M91" i="1" s="1"/>
  <c r="K87" i="1"/>
  <c r="L87" i="1" s="1"/>
  <c r="K83" i="1"/>
  <c r="L83" i="1" s="1"/>
  <c r="K79" i="1"/>
  <c r="L79" i="1" s="1"/>
  <c r="K74" i="1"/>
  <c r="L74" i="1" s="1"/>
  <c r="K69" i="1"/>
  <c r="L69" i="1" s="1"/>
  <c r="K65" i="1"/>
  <c r="L65" i="1" s="1"/>
  <c r="K61" i="1"/>
  <c r="L61" i="1" s="1"/>
  <c r="K57" i="1"/>
  <c r="L57" i="1" s="1"/>
  <c r="K53" i="1"/>
  <c r="L53" i="1" s="1"/>
  <c r="K47" i="1"/>
  <c r="L47" i="1" s="1"/>
  <c r="K43" i="1"/>
  <c r="L43" i="1" s="1"/>
  <c r="K39" i="1"/>
  <c r="L39" i="1" s="1"/>
  <c r="K35" i="1"/>
  <c r="L35" i="1" s="1"/>
  <c r="K29" i="1"/>
  <c r="L29" i="1" s="1"/>
  <c r="K614" i="1"/>
  <c r="L614" i="1" s="1"/>
  <c r="K420" i="1"/>
  <c r="L420" i="1" s="1"/>
  <c r="K357" i="1"/>
  <c r="L357" i="1" s="1"/>
  <c r="K297" i="1"/>
  <c r="L297" i="1" s="1"/>
  <c r="K274" i="1"/>
  <c r="L274" i="1" s="1"/>
  <c r="K253" i="1"/>
  <c r="L253" i="1" s="1"/>
  <c r="K238" i="1"/>
  <c r="L238" i="1" s="1"/>
  <c r="K218" i="1"/>
  <c r="L218" i="1" s="1"/>
  <c r="K201" i="1"/>
  <c r="L201" i="1" s="1"/>
  <c r="K187" i="1"/>
  <c r="L187" i="1" s="1"/>
  <c r="K169" i="1"/>
  <c r="L169" i="1" s="1"/>
  <c r="K148" i="1"/>
  <c r="L148" i="1" s="1"/>
  <c r="K136" i="1"/>
  <c r="L136" i="1" s="1"/>
  <c r="K134" i="1"/>
  <c r="L134" i="1" s="1"/>
  <c r="K125" i="1"/>
  <c r="L125" i="1" s="1"/>
  <c r="K109" i="1"/>
  <c r="L109" i="1" s="1"/>
  <c r="K96" i="1"/>
  <c r="L96" i="1" s="1"/>
  <c r="K86" i="1"/>
  <c r="L86" i="1" s="1"/>
  <c r="K77" i="1"/>
  <c r="L77" i="1" s="1"/>
  <c r="K68" i="1"/>
  <c r="L68" i="1" s="1"/>
  <c r="K60" i="1"/>
  <c r="L60" i="1" s="1"/>
  <c r="K51" i="1"/>
  <c r="L51" i="1" s="1"/>
  <c r="K42" i="1"/>
  <c r="L42" i="1" s="1"/>
  <c r="K32" i="1"/>
  <c r="L32" i="1" s="1"/>
  <c r="K23" i="1"/>
  <c r="L23" i="1" s="1"/>
  <c r="K17" i="1"/>
  <c r="L17" i="1" s="1"/>
  <c r="K13" i="1"/>
  <c r="L13" i="1" s="1"/>
  <c r="K439" i="1"/>
  <c r="L439" i="1" s="1"/>
  <c r="K278" i="1"/>
  <c r="L278" i="1" s="1"/>
  <c r="K223" i="1"/>
  <c r="L223" i="1" s="1"/>
  <c r="K138" i="1"/>
  <c r="L138" i="1" s="1"/>
  <c r="K119" i="1"/>
  <c r="L119" i="1" s="1"/>
  <c r="K99" i="1"/>
  <c r="L99" i="1" s="1"/>
  <c r="M98" i="1" s="1"/>
  <c r="K70" i="1"/>
  <c r="L70" i="1" s="1"/>
  <c r="K55" i="1"/>
  <c r="L55" i="1" s="1"/>
  <c r="K44" i="1"/>
  <c r="L44" i="1" s="1"/>
  <c r="K19" i="1"/>
  <c r="L19" i="1" s="1"/>
  <c r="K10" i="1"/>
  <c r="L10" i="1" s="1"/>
  <c r="K733" i="1"/>
  <c r="L733" i="1" s="1"/>
  <c r="K581" i="1"/>
  <c r="L581" i="1" s="1"/>
  <c r="K289" i="1"/>
  <c r="L289" i="1" s="1"/>
  <c r="K270" i="1"/>
  <c r="L270" i="1" s="1"/>
  <c r="K232" i="1"/>
  <c r="L232" i="1" s="1"/>
  <c r="K214" i="1"/>
  <c r="L214" i="1" s="1"/>
  <c r="K181" i="1"/>
  <c r="L181" i="1" s="1"/>
  <c r="K164" i="1"/>
  <c r="L164" i="1" s="1"/>
  <c r="K144" i="1"/>
  <c r="L144" i="1" s="1"/>
  <c r="K131" i="1"/>
  <c r="L131" i="1" s="1"/>
  <c r="K123" i="1"/>
  <c r="L123" i="1" s="1"/>
  <c r="K107" i="1"/>
  <c r="L107" i="1" s="1"/>
  <c r="K94" i="1"/>
  <c r="L94" i="1" s="1"/>
  <c r="K84" i="1"/>
  <c r="L84" i="1" s="1"/>
  <c r="K75" i="1"/>
  <c r="L75" i="1" s="1"/>
  <c r="K66" i="1"/>
  <c r="L66" i="1" s="1"/>
  <c r="K58" i="1"/>
  <c r="L58" i="1" s="1"/>
  <c r="K48" i="1"/>
  <c r="L48" i="1" s="1"/>
  <c r="K40" i="1"/>
  <c r="L40" i="1" s="1"/>
  <c r="K30" i="1"/>
  <c r="L30" i="1" s="1"/>
  <c r="K22" i="1"/>
  <c r="L22" i="1" s="1"/>
  <c r="K16" i="1"/>
  <c r="L16" i="1" s="1"/>
  <c r="K12" i="1"/>
  <c r="L12" i="1" s="1"/>
  <c r="K9" i="1"/>
  <c r="L9" i="1" s="1"/>
  <c r="K695" i="1"/>
  <c r="L695" i="1" s="1"/>
  <c r="K388" i="1"/>
  <c r="L388" i="1" s="1"/>
  <c r="K337" i="1"/>
  <c r="L337" i="1" s="1"/>
  <c r="K283" i="1"/>
  <c r="L283" i="1" s="1"/>
  <c r="K263" i="1"/>
  <c r="L263" i="1" s="1"/>
  <c r="K247" i="1"/>
  <c r="L247" i="1" s="1"/>
  <c r="K227" i="1"/>
  <c r="L227" i="1" s="1"/>
  <c r="K210" i="1"/>
  <c r="L210" i="1" s="1"/>
  <c r="K177" i="1"/>
  <c r="L177" i="1" s="1"/>
  <c r="K157" i="1"/>
  <c r="L157" i="1" s="1"/>
  <c r="K140" i="1"/>
  <c r="L140" i="1" s="1"/>
  <c r="K129" i="1"/>
  <c r="L129" i="1" s="1"/>
  <c r="K121" i="1"/>
  <c r="L121" i="1" s="1"/>
  <c r="K102" i="1"/>
  <c r="L102" i="1" s="1"/>
  <c r="K90" i="1"/>
  <c r="L90" i="1" s="1"/>
  <c r="K82" i="1"/>
  <c r="L82" i="1" s="1"/>
  <c r="K72" i="1"/>
  <c r="L72" i="1" s="1"/>
  <c r="K64" i="1"/>
  <c r="L64" i="1" s="1"/>
  <c r="K46" i="1"/>
  <c r="L46" i="1" s="1"/>
  <c r="K38" i="1"/>
  <c r="L38" i="1" s="1"/>
  <c r="K27" i="1"/>
  <c r="L27" i="1" s="1"/>
  <c r="K20" i="1"/>
  <c r="L20" i="1" s="1"/>
  <c r="K15" i="1"/>
  <c r="L15" i="1" s="1"/>
  <c r="K11" i="1"/>
  <c r="L11" i="1" s="1"/>
  <c r="K650" i="1"/>
  <c r="L650" i="1" s="1"/>
  <c r="M649" i="1" s="1"/>
  <c r="K316" i="1"/>
  <c r="L316" i="1" s="1"/>
  <c r="K258" i="1"/>
  <c r="L258" i="1" s="1"/>
  <c r="K243" i="1"/>
  <c r="L243" i="1" s="1"/>
  <c r="K205" i="1"/>
  <c r="L205" i="1" s="1"/>
  <c r="K173" i="1"/>
  <c r="L173" i="1" s="1"/>
  <c r="K152" i="1"/>
  <c r="L152" i="1" s="1"/>
  <c r="K127" i="1"/>
  <c r="L127" i="1" s="1"/>
  <c r="K112" i="1"/>
  <c r="L112" i="1" s="1"/>
  <c r="K88" i="1"/>
  <c r="L88" i="1" s="1"/>
  <c r="K80" i="1"/>
  <c r="L80" i="1" s="1"/>
  <c r="K62" i="1"/>
  <c r="L62" i="1" s="1"/>
  <c r="K36" i="1"/>
  <c r="L36" i="1" s="1"/>
  <c r="K25" i="1"/>
  <c r="L25" i="1" s="1"/>
  <c r="K14" i="1"/>
  <c r="L14" i="1" s="1"/>
  <c r="K520" i="1"/>
  <c r="L520" i="1" s="1"/>
  <c r="K339" i="1"/>
  <c r="L339" i="1" s="1"/>
  <c r="K681" i="1"/>
  <c r="L681" i="1" s="1"/>
  <c r="K111" i="1"/>
  <c r="L111" i="1" s="1"/>
  <c r="K780" i="1"/>
  <c r="L780" i="1" s="1"/>
  <c r="K782" i="1"/>
  <c r="L782" i="1" s="1"/>
  <c r="M186" i="1" l="1"/>
  <c r="M347" i="1"/>
  <c r="M689" i="1"/>
  <c r="M156" i="1"/>
  <c r="M456" i="1"/>
  <c r="M743" i="1"/>
  <c r="M586" i="1"/>
  <c r="M606" i="1"/>
  <c r="M197" i="1"/>
  <c r="M680" i="1"/>
  <c r="M24" i="1"/>
  <c r="M537" i="1"/>
  <c r="M712" i="1"/>
  <c r="M715" i="1"/>
  <c r="M633" i="1"/>
  <c r="M409" i="1"/>
  <c r="M504" i="1"/>
  <c r="M463" i="1"/>
  <c r="M699" i="1"/>
  <c r="M527" i="1"/>
  <c r="M619" i="1"/>
  <c r="M257" i="1"/>
  <c r="M233" i="1"/>
  <c r="M392" i="1"/>
  <c r="M470" i="1"/>
  <c r="M93" i="1"/>
  <c r="M432" i="1"/>
  <c r="M28" i="1"/>
  <c r="M312" i="1"/>
  <c r="M338" i="1"/>
  <c r="M168" i="1"/>
  <c r="M33" i="1"/>
  <c r="M448" i="1"/>
  <c r="M645" i="1"/>
  <c r="M760" i="1"/>
  <c r="M519" i="1"/>
  <c r="M242" i="1"/>
  <c r="M8" i="1"/>
  <c r="M105" i="1"/>
  <c r="M252" i="1"/>
  <c r="M73" i="1"/>
  <c r="M182" i="1"/>
  <c r="M374" i="1"/>
  <c r="M491" i="1"/>
  <c r="M325" i="1"/>
  <c r="M628" i="1"/>
  <c r="M261" i="1"/>
  <c r="M331" i="1"/>
  <c r="M416" i="1"/>
  <c r="M651" i="1"/>
  <c r="M734" i="1"/>
  <c r="M334" i="1"/>
  <c r="M359" i="1"/>
  <c r="M436" i="1"/>
  <c r="M531" i="1"/>
  <c r="M309" i="1"/>
  <c r="M370" i="1"/>
  <c r="M511" i="1"/>
  <c r="M589" i="1"/>
  <c r="M611" i="1"/>
  <c r="M677" i="1"/>
  <c r="M746" i="1"/>
  <c r="M595" i="1"/>
  <c r="M118" i="1"/>
  <c r="M208" i="1"/>
  <c r="M485" i="1"/>
  <c r="M673" i="1"/>
  <c r="M54" i="1"/>
  <c r="M237" i="1"/>
  <c r="M230" i="1"/>
  <c r="M728" i="1"/>
  <c r="M366" i="1"/>
  <c r="M783" i="1"/>
  <c r="M110" i="1"/>
  <c r="M135" i="1"/>
  <c r="M200" i="1"/>
  <c r="M78" i="1"/>
  <c r="M189" i="1"/>
  <c r="M562" i="1"/>
  <c r="M161" i="1"/>
  <c r="M100" i="1"/>
  <c r="M221" i="1"/>
  <c r="M266" i="1"/>
  <c r="M380" i="1"/>
  <c r="M299" i="1"/>
  <c r="M422" i="1"/>
  <c r="M474" i="1"/>
  <c r="M753" i="1"/>
  <c r="M542" i="1"/>
  <c r="M578" i="1"/>
  <c r="M624" i="1"/>
  <c r="M664" i="1"/>
  <c r="M769" i="1"/>
  <c r="M555" i="1"/>
  <c r="M573" i="1"/>
  <c r="M667" i="1"/>
  <c r="M615" i="1" l="1"/>
  <c r="M776" i="1"/>
  <c r="M685" i="1"/>
  <c r="M248" i="1"/>
  <c r="M523" i="1"/>
  <c r="M459" i="1"/>
  <c r="M582" i="1"/>
  <c r="M193" i="1"/>
  <c r="M739" i="1"/>
  <c r="M114" i="1"/>
  <c r="M343" i="1"/>
  <c r="M402" i="1"/>
</calcChain>
</file>

<file path=xl/sharedStrings.xml><?xml version="1.0" encoding="utf-8"?>
<sst xmlns="http://schemas.openxmlformats.org/spreadsheetml/2006/main" count="1620" uniqueCount="491">
  <si>
    <t>PRESUPUESTO</t>
  </si>
  <si>
    <t xml:space="preserve"> </t>
  </si>
  <si>
    <t>Nº</t>
  </si>
  <si>
    <t>S</t>
  </si>
  <si>
    <t>RUBRO E ITEMS</t>
  </si>
  <si>
    <t>U</t>
  </si>
  <si>
    <t>CANT.</t>
  </si>
  <si>
    <t>P.UNIT.</t>
  </si>
  <si>
    <t>A</t>
  </si>
  <si>
    <t>OBRAS EDILICIAS PRIMERA ETAPA</t>
  </si>
  <si>
    <t>,00</t>
  </si>
  <si>
    <t>REPLANTEO E IMPLANTACION</t>
  </si>
  <si>
    <t>Implantación</t>
  </si>
  <si>
    <t>g</t>
  </si>
  <si>
    <t xml:space="preserve">Replanteo </t>
  </si>
  <si>
    <t>m2</t>
  </si>
  <si>
    <t>Oficinas y servicios</t>
  </si>
  <si>
    <t>mes</t>
  </si>
  <si>
    <t>Construcciones provisorias</t>
  </si>
  <si>
    <t>gl</t>
  </si>
  <si>
    <t>Cartel</t>
  </si>
  <si>
    <t>ml</t>
  </si>
  <si>
    <t>Consumo agua y luz</t>
  </si>
  <si>
    <t>Prevencionista y plan de seguridad</t>
  </si>
  <si>
    <t>Limpieza del terreno</t>
  </si>
  <si>
    <t>Retiro de árboles</t>
  </si>
  <si>
    <t>u</t>
  </si>
  <si>
    <t>DEMOLICIONES</t>
  </si>
  <si>
    <t>En general</t>
  </si>
  <si>
    <t>m3</t>
  </si>
  <si>
    <t>Varios (retiros , andamios, etc)</t>
  </si>
  <si>
    <t>G</t>
  </si>
  <si>
    <t>EXCAVACION A MANO</t>
  </si>
  <si>
    <t>Excavaciones</t>
  </si>
  <si>
    <t>Rellenos</t>
  </si>
  <si>
    <t>Descalce de vigas</t>
  </si>
  <si>
    <t>Relleno compactado bajo contrapisos</t>
  </si>
  <si>
    <t>ESTRUCTURA</t>
  </si>
  <si>
    <t xml:space="preserve">HORMIGÓN </t>
  </si>
  <si>
    <t>Pilotes</t>
  </si>
  <si>
    <t>Cabezales de pilotes</t>
  </si>
  <si>
    <t xml:space="preserve">m3 </t>
  </si>
  <si>
    <t>Vigas de fundación</t>
  </si>
  <si>
    <t>Pilares PB</t>
  </si>
  <si>
    <t>Vigas s/PB</t>
  </si>
  <si>
    <t>Losa  sobre PB</t>
  </si>
  <si>
    <t>Pilares PA</t>
  </si>
  <si>
    <t>Vigas s/PA</t>
  </si>
  <si>
    <t>Losa sobre PA</t>
  </si>
  <si>
    <t>Losas mesadas</t>
  </si>
  <si>
    <t>ESTRUCTURA METÁLICA</t>
  </si>
  <si>
    <t>MUROS</t>
  </si>
  <si>
    <t>CONTRAPISOS</t>
  </si>
  <si>
    <t>Contrapiso hormigón de cascote</t>
  </si>
  <si>
    <t>REVOQUES</t>
  </si>
  <si>
    <t xml:space="preserve">Interior 2 capas </t>
  </si>
  <si>
    <t>Interior gruesa fretachada bajo revestimiento</t>
  </si>
  <si>
    <t>Arena y portland con hidrófugo muros</t>
  </si>
  <si>
    <t>Arena y portland con hidrófugo submuración</t>
  </si>
  <si>
    <t>Cielorraso</t>
  </si>
  <si>
    <t xml:space="preserve">Exterior </t>
  </si>
  <si>
    <t xml:space="preserve">Mochetas fachada </t>
  </si>
  <si>
    <t>Mochetas interiores</t>
  </si>
  <si>
    <t>Antepechos revocados con  AyP c/H</t>
  </si>
  <si>
    <t xml:space="preserve">Cantoneras </t>
  </si>
  <si>
    <t>PISOS</t>
  </si>
  <si>
    <t>Monolítico 30 x 30 monocapa</t>
  </si>
  <si>
    <t>ZOCALOS</t>
  </si>
  <si>
    <t>Monolítico monocapa</t>
  </si>
  <si>
    <t>Zócalo sanitario monolítico</t>
  </si>
  <si>
    <t>UMBRALES Y ENTREPUERTAS</t>
  </si>
  <si>
    <t>Aluminio 12x12</t>
  </si>
  <si>
    <t>REVESTIMIENTOS</t>
  </si>
  <si>
    <t>Buña aluminio 1 x 1 cm</t>
  </si>
  <si>
    <t>CERRAMIENTOS HORIZONTALES</t>
  </si>
  <si>
    <t>IMPERMEABILIZACIONES</t>
  </si>
  <si>
    <t>Pruebas</t>
  </si>
  <si>
    <t>VARIOS</t>
  </si>
  <si>
    <t>ayuda a subcontratos</t>
  </si>
  <si>
    <t>amure de aberturas y rejas</t>
  </si>
  <si>
    <t>Amure de mesadas</t>
  </si>
  <si>
    <t>limpieza de obra</t>
  </si>
  <si>
    <t>SUB TOTAL OBRAS EDILICIAS PRIMERA ETAPA</t>
  </si>
  <si>
    <t>B</t>
  </si>
  <si>
    <t>SUBCONTRATOS  PRIMERA ETAPA</t>
  </si>
  <si>
    <t>CARPINTERIA</t>
  </si>
  <si>
    <t>ALUMINIO</t>
  </si>
  <si>
    <t>HERRERIA</t>
  </si>
  <si>
    <t>H 01</t>
  </si>
  <si>
    <t>H 02</t>
  </si>
  <si>
    <t>H 05</t>
  </si>
  <si>
    <t>PETREOS</t>
  </si>
  <si>
    <t>SANITARIA</t>
  </si>
  <si>
    <t>Desagües primaria y secundaria y ventilaciones</t>
  </si>
  <si>
    <t>Desagües de pluviales</t>
  </si>
  <si>
    <t>Desagüe equipos aire acondicionado</t>
  </si>
  <si>
    <t>Abastecimiento</t>
  </si>
  <si>
    <t>Artefactos , accesorios, grifería y válvulas (incl.colocación)</t>
  </si>
  <si>
    <t>ELECTRICA</t>
  </si>
  <si>
    <t>Colocación de luminarias</t>
  </si>
  <si>
    <t>L1</t>
  </si>
  <si>
    <t>L2</t>
  </si>
  <si>
    <t>L4</t>
  </si>
  <si>
    <t>Luminaria SALIDA</t>
  </si>
  <si>
    <t>Instalación de equipos AA</t>
  </si>
  <si>
    <t>Señales</t>
  </si>
  <si>
    <t xml:space="preserve">PINTURA </t>
  </si>
  <si>
    <t xml:space="preserve">Acrílica para exteriores fachadas </t>
  </si>
  <si>
    <t>Pintura látex interior</t>
  </si>
  <si>
    <t>Cielorrasos</t>
  </si>
  <si>
    <t>YESO</t>
  </si>
  <si>
    <t>INSTALACIÓN DE INCENDIO</t>
  </si>
  <si>
    <r>
      <t xml:space="preserve">Boca de incendio </t>
    </r>
    <r>
      <rPr>
        <sz val="11"/>
        <rFont val="Symbol"/>
        <family val="1"/>
        <charset val="2"/>
      </rPr>
      <t>F</t>
    </r>
    <r>
      <rPr>
        <sz val="11"/>
        <rFont val="Arial"/>
        <family val="2"/>
      </rPr>
      <t xml:space="preserve"> 45</t>
    </r>
  </si>
  <si>
    <t>Gestión, trámites y planos</t>
  </si>
  <si>
    <t>SUB TOTAL SUBCONTRATOS PRIMERA ETAPA</t>
  </si>
  <si>
    <t>C</t>
  </si>
  <si>
    <t>INFRAESTRUCTURA PRIMERA ETAPA</t>
  </si>
  <si>
    <t>MOVIMIENTO DE SUELOS</t>
  </si>
  <si>
    <t>Mov. Tierra y nievelación</t>
  </si>
  <si>
    <t>Relleno compactado</t>
  </si>
  <si>
    <t xml:space="preserve">SANEAMIENTO INTERNO </t>
  </si>
  <si>
    <t>Cámaras 60 x 60</t>
  </si>
  <si>
    <t>Cámara 60 x 60 c/sifón desconector</t>
  </si>
  <si>
    <t>Caño 1 PVC 160</t>
  </si>
  <si>
    <t>Excavación y tapado de zanjas</t>
  </si>
  <si>
    <t>Ventilaciones</t>
  </si>
  <si>
    <t>RED PLUVIALES</t>
  </si>
  <si>
    <t>Caño 1 PVC 110</t>
  </si>
  <si>
    <t>Caño 1 PVC 200</t>
  </si>
  <si>
    <t>BDA 40 x 40</t>
  </si>
  <si>
    <t>RED  ELECTRICA , ALUMBRADO Y SEÑALES</t>
  </si>
  <si>
    <t>Instalación provisorio</t>
  </si>
  <si>
    <t>Excavación y tapado de zanja.</t>
  </si>
  <si>
    <t xml:space="preserve">Canalizaciones </t>
  </si>
  <si>
    <t>Cableado</t>
  </si>
  <si>
    <t>Cámaras de 40 x 40</t>
  </si>
  <si>
    <t>Columnas de hormigón (incluye base)</t>
  </si>
  <si>
    <t>Sistema  de puesta a tierra</t>
  </si>
  <si>
    <t>RED DE ABASTECIMIENTO</t>
  </si>
  <si>
    <t>OBRAS EXTERIORES</t>
  </si>
  <si>
    <t xml:space="preserve">PAVIMENTOS </t>
  </si>
  <si>
    <t>Vigas de borde pavimentos</t>
  </si>
  <si>
    <t>Pavimento tipo P01</t>
  </si>
  <si>
    <t>Pavimento tipo P03</t>
  </si>
  <si>
    <t>Pavimento tipo P05</t>
  </si>
  <si>
    <t>Pavimento tipo P06</t>
  </si>
  <si>
    <t>Escalera de aluminio</t>
  </si>
  <si>
    <t>SUB TOTAL INFRAESTRUCTURA PRIMERA ETAPA</t>
  </si>
  <si>
    <t>D</t>
  </si>
  <si>
    <t>OBRAS EDILICIAS SEGUNDA ETAPA</t>
  </si>
  <si>
    <t xml:space="preserve">Replanteo  </t>
  </si>
  <si>
    <t>Reubicación de vallado</t>
  </si>
  <si>
    <t>Hormigón de limpieza</t>
  </si>
  <si>
    <t xml:space="preserve">Pilares   </t>
  </si>
  <si>
    <t>Contrapiso  hormigón de cascote</t>
  </si>
  <si>
    <t xml:space="preserve">Cantoneras  </t>
  </si>
  <si>
    <t>Ayuda a subcontratos</t>
  </si>
  <si>
    <t xml:space="preserve">Amure de aberturas </t>
  </si>
  <si>
    <t>Limpieza de obra</t>
  </si>
  <si>
    <t>SUB TOTAL OBRAS EDILICIAS SEGUNDA  ETAPA</t>
  </si>
  <si>
    <t>E</t>
  </si>
  <si>
    <t>SUBCONTRATOS  SEGUNDA ETAPA</t>
  </si>
  <si>
    <t>ACERO INOXIDABLE</t>
  </si>
  <si>
    <t>Pluviales</t>
  </si>
  <si>
    <t>Termotanque 110 lts.</t>
  </si>
  <si>
    <t>L3</t>
  </si>
  <si>
    <t>Extractores</t>
  </si>
  <si>
    <t xml:space="preserve">PINTURA MAMPOSTERIA </t>
  </si>
  <si>
    <t>Instalación</t>
  </si>
  <si>
    <t>SUB TOTAL SUBCONTRATOS SEGUNDA ETAPA</t>
  </si>
  <si>
    <t>F</t>
  </si>
  <si>
    <t>INFRAESTRUCTURA SEGUNDA ETAPA</t>
  </si>
  <si>
    <t>PPT 20 x 20</t>
  </si>
  <si>
    <t>BDA 20 x 20</t>
  </si>
  <si>
    <t xml:space="preserve">Acometida </t>
  </si>
  <si>
    <t>Cámaras de 60 x 60</t>
  </si>
  <si>
    <t>Conexión a red existente</t>
  </si>
  <si>
    <t>Pavimento tipo P02</t>
  </si>
  <si>
    <t>Pavimento tipo P04</t>
  </si>
  <si>
    <t>Pavimento tipo P07</t>
  </si>
  <si>
    <t>SUB TOTAL INFRAESTRUCTURA SEGUNDA ETAPA</t>
  </si>
  <si>
    <t xml:space="preserve">GASTOS GENERALES </t>
  </si>
  <si>
    <t>costos directos</t>
  </si>
  <si>
    <t>fletes, capataz, sereno, dirección obra (4%)</t>
  </si>
  <si>
    <t>costos indirectos</t>
  </si>
  <si>
    <t>gastos y beneficio (12%)</t>
  </si>
  <si>
    <t>SUBTOTAL GASTOS GENERALES</t>
  </si>
  <si>
    <t>ESCUELA Nº 6-  TACUAREMBÓ</t>
  </si>
  <si>
    <t>TACUAREMBÓ</t>
  </si>
  <si>
    <t>Alquiler contenedor aula</t>
  </si>
  <si>
    <t>Poda y acondicionamiento de árboles a mantener</t>
  </si>
  <si>
    <t>Retiro de equipamiento en locales a demoler</t>
  </si>
  <si>
    <t>Contrapiso armado e= 8 cm.</t>
  </si>
  <si>
    <t>Cerámica  30 x 60</t>
  </si>
  <si>
    <t>Enchapado chorizo</t>
  </si>
  <si>
    <t>Enchapado ladrillo 12 cm</t>
  </si>
  <si>
    <t>Impermeabilización azotea N200</t>
  </si>
  <si>
    <t>Impermeabilización azotea N100</t>
  </si>
  <si>
    <t>T01</t>
  </si>
  <si>
    <t>Tipo M1</t>
  </si>
  <si>
    <t>Tipo M2</t>
  </si>
  <si>
    <t>Tipo M3</t>
  </si>
  <si>
    <t>Tipo M4</t>
  </si>
  <si>
    <t>Tipo MA</t>
  </si>
  <si>
    <t>Tipo MB</t>
  </si>
  <si>
    <t>Tipo MC</t>
  </si>
  <si>
    <t>Tipo MD</t>
  </si>
  <si>
    <t>Tipo ME</t>
  </si>
  <si>
    <t>Tipo MF</t>
  </si>
  <si>
    <t>Tipo MG</t>
  </si>
  <si>
    <t>Tipo MH</t>
  </si>
  <si>
    <t>Tipo MI</t>
  </si>
  <si>
    <t>Tipo MK</t>
  </si>
  <si>
    <t>Tipo ML</t>
  </si>
  <si>
    <t>Contrapiso sobre losa 5 cm</t>
  </si>
  <si>
    <t>Alisado de regulación a y p 5:1</t>
  </si>
  <si>
    <t>Nariz duchero gris mara (incluye colocación)</t>
  </si>
  <si>
    <t>Cámara 60 x 110</t>
  </si>
  <si>
    <t>Bases</t>
  </si>
  <si>
    <t>Fustes</t>
  </si>
  <si>
    <t>Complemento canteros</t>
  </si>
  <si>
    <t>Vigas 100</t>
  </si>
  <si>
    <t xml:space="preserve">Losas </t>
  </si>
  <si>
    <t xml:space="preserve">Pilares </t>
  </si>
  <si>
    <t>1 PNU 28</t>
  </si>
  <si>
    <t>2 PNU 14</t>
  </si>
  <si>
    <t>1 PNU 14</t>
  </si>
  <si>
    <t>Techo</t>
  </si>
  <si>
    <t>Correas 75x50</t>
  </si>
  <si>
    <t>Soporte tanques</t>
  </si>
  <si>
    <t>Pilares 10x10</t>
  </si>
  <si>
    <t>Dirección</t>
  </si>
  <si>
    <t xml:space="preserve">Bases </t>
  </si>
  <si>
    <t>1 PNI 20</t>
  </si>
  <si>
    <t>Banquina mueble kitchenette</t>
  </si>
  <si>
    <t>Tabique T1</t>
  </si>
  <si>
    <t>Cerámica  blanca 30 x 60</t>
  </si>
  <si>
    <t>M 01</t>
  </si>
  <si>
    <t>M 02</t>
  </si>
  <si>
    <t>Banquinas</t>
  </si>
  <si>
    <t>SUB TOTAL INFRAESTRUCTURA TERCERA ETAPA</t>
  </si>
  <si>
    <t>OBRAS EDILICIAS CUARTA ETAPA</t>
  </si>
  <si>
    <t>INFRAESTRUCTURA TERCERA ETAPA</t>
  </si>
  <si>
    <t>SUB TOTAL SUBCONTRATOS TERCERA ETAPA</t>
  </si>
  <si>
    <t>SUB TOTAL OBRAS EDILICIAS TERCERA  ETAPA</t>
  </si>
  <si>
    <t>SUBCONTRATOS TERCERA ETAPA</t>
  </si>
  <si>
    <t>OBRAS EDILICIAS TERCERA ETAPA</t>
  </si>
  <si>
    <t>Losa caseta garrafas</t>
  </si>
  <si>
    <t>Lustrado techo caseta garrafas</t>
  </si>
  <si>
    <t>Cantoneras</t>
  </si>
  <si>
    <t>Losa mesada pasaplatos</t>
  </si>
  <si>
    <t>Banquina caseta garrafas y pasaplatos</t>
  </si>
  <si>
    <t>Pastillas 2 x 2</t>
  </si>
  <si>
    <t>Perfil C aluminio 70 x 15</t>
  </si>
  <si>
    <t>Buña aluminio 2 x 1 cm</t>
  </si>
  <si>
    <t>Azotea dirección</t>
  </si>
  <si>
    <t>Techo de chapa</t>
  </si>
  <si>
    <t>Tipo MM</t>
  </si>
  <si>
    <t>Vigas PNI 18</t>
  </si>
  <si>
    <t>Bases 50x50x30</t>
  </si>
  <si>
    <t>Escalera</t>
  </si>
  <si>
    <t>Antepechos</t>
  </si>
  <si>
    <t>Pilastras</t>
  </si>
  <si>
    <t>Pretiles</t>
  </si>
  <si>
    <t>Complemento muro medianero</t>
  </si>
  <si>
    <t>Tejido galvanizado en medianera</t>
  </si>
  <si>
    <t>Juegos infantiles resorte</t>
  </si>
  <si>
    <t>Juegos infantiles tobogán</t>
  </si>
  <si>
    <t>Canalón</t>
  </si>
  <si>
    <t>Pavimento tipo P08</t>
  </si>
  <si>
    <t>Nicho de medidores</t>
  </si>
  <si>
    <t>Caseta bombas de incendio</t>
  </si>
  <si>
    <t>Mástiles</t>
  </si>
  <si>
    <t>Baranda rampa</t>
  </si>
  <si>
    <t>Reja frontal</t>
  </si>
  <si>
    <t>Reja y portón de acceso</t>
  </si>
  <si>
    <t xml:space="preserve">Cartel escuela </t>
  </si>
  <si>
    <t>Jardinera y banco vereda</t>
  </si>
  <si>
    <t>Protección vigas y perfiles cocina</t>
  </si>
  <si>
    <t>M1</t>
  </si>
  <si>
    <t>M2</t>
  </si>
  <si>
    <t>M3</t>
  </si>
  <si>
    <t>M4</t>
  </si>
  <si>
    <t>Campana</t>
  </si>
  <si>
    <t>Escurridor</t>
  </si>
  <si>
    <t>Estantes bajo mesada</t>
  </si>
  <si>
    <t>Estante sobre mesada</t>
  </si>
  <si>
    <t>Revestimiento mesada pasaplatos</t>
  </si>
  <si>
    <t>Pilares</t>
  </si>
  <si>
    <t>Viga 1PNI 28</t>
  </si>
  <si>
    <t>Dintel 2 PNI 14</t>
  </si>
  <si>
    <t xml:space="preserve">Reparaciones 30 % Interior 2 capas </t>
  </si>
  <si>
    <t>Nariz duchero</t>
  </si>
  <si>
    <t xml:space="preserve">Termotanque 10 lts </t>
  </si>
  <si>
    <t>Reparación en baños existentes</t>
  </si>
  <si>
    <t>SUB TOTAL OBRAS EDILICIAS CUARTA  ETAPA</t>
  </si>
  <si>
    <t>SUBCONTRATOS  CUARTA ETAPA</t>
  </si>
  <si>
    <t>INFRAESTRUCTURA CUARTA ETAPA</t>
  </si>
  <si>
    <t>SUB TOTAL INFRAESTRUCTURA CUARTA ETAPA</t>
  </si>
  <si>
    <t>Banco curvo</t>
  </si>
  <si>
    <t>Muro lindero</t>
  </si>
  <si>
    <t>Juegos infantiles prefabricados trepador</t>
  </si>
  <si>
    <t>Tejido frontal y portón</t>
  </si>
  <si>
    <t>Retiro escombros , acarreo, transporte</t>
  </si>
  <si>
    <r>
      <t xml:space="preserve">Boca de incendio </t>
    </r>
    <r>
      <rPr>
        <sz val="11"/>
        <rFont val="Symbol"/>
        <family val="1"/>
        <charset val="2"/>
      </rPr>
      <t>F</t>
    </r>
    <r>
      <rPr>
        <sz val="11"/>
        <rFont val="Arial"/>
        <family val="2"/>
      </rPr>
      <t xml:space="preserve"> 45 (incluye gabinete)</t>
    </r>
  </si>
  <si>
    <t>Bases juegos infantiles</t>
  </si>
  <si>
    <t>Losa base escalera</t>
  </si>
  <si>
    <t>Suministro equipos aire acondicionado 18.000 BTU</t>
  </si>
  <si>
    <t>Tubular 50x50</t>
  </si>
  <si>
    <t>Muro de contención parasoles</t>
  </si>
  <si>
    <t>Complementos  escalera (armadura escalones, narices)</t>
  </si>
  <si>
    <t>Complemento muro 12 cm</t>
  </si>
  <si>
    <t>Complemento muro 30 cm</t>
  </si>
  <si>
    <t>Muro 12 cm</t>
  </si>
  <si>
    <t>Cielorraso reparaciones</t>
  </si>
  <si>
    <t>Retiro mobiliario y equipamiento</t>
  </si>
  <si>
    <t>Contrapiso armado doble malla e= 8 cm.</t>
  </si>
  <si>
    <t>Muro 30 cm</t>
  </si>
  <si>
    <t>Murro 20 cm</t>
  </si>
  <si>
    <t>Muro 15 cm</t>
  </si>
  <si>
    <t>Relleno piedra bajo bases</t>
  </si>
  <si>
    <t>Pilares 12 cm</t>
  </si>
  <si>
    <t>Rejilla gavanizada electrosoldada piso y paredes</t>
  </si>
  <si>
    <t>PNI 20</t>
  </si>
  <si>
    <t>PNI 22</t>
  </si>
  <si>
    <t>Caño 1 PVC 250</t>
  </si>
  <si>
    <t>BDA 40 x 40 c/salida por el fondo</t>
  </si>
  <si>
    <t>BDA 60 x 60</t>
  </si>
  <si>
    <t>BDA 60 x 120</t>
  </si>
  <si>
    <t>Registro 40 x 40 drenaje</t>
  </si>
  <si>
    <t>Drenaje</t>
  </si>
  <si>
    <t>Cámara seca 40 x 40</t>
  </si>
  <si>
    <t>BDT 40 x 40</t>
  </si>
  <si>
    <t>Drenaje jardinera</t>
  </si>
  <si>
    <t>Suministro e instalación de depósitos reserva de agua</t>
  </si>
  <si>
    <t>Reguera (incluye rejilla galvanizada)</t>
  </si>
  <si>
    <t>Instalación , tanques y equipo de bombeo</t>
  </si>
  <si>
    <t>Calentador solar</t>
  </si>
  <si>
    <t>Instalación derivada</t>
  </si>
  <si>
    <t xml:space="preserve">Instalación     </t>
  </si>
  <si>
    <t>Cámara de registro</t>
  </si>
  <si>
    <t>Interceptor de grasas 100 lt</t>
  </si>
  <si>
    <t>Desagües aire acondicionado</t>
  </si>
  <si>
    <t>Acta Relevamiento medianería</t>
  </si>
  <si>
    <t xml:space="preserve">Pavimento tipo P06 </t>
  </si>
  <si>
    <t xml:space="preserve">Vallado </t>
  </si>
  <si>
    <t>Suministro de equipos de aire acondicionado 9000 BTU</t>
  </si>
  <si>
    <t>Suministro equipos aire acondicionado 18000 BTU</t>
  </si>
  <si>
    <t>Suministro equipos aire acondicionado 24000 BTU</t>
  </si>
  <si>
    <t>Cielorraso aulas</t>
  </si>
  <si>
    <t>Reimpermeabilización azotea existente</t>
  </si>
  <si>
    <t>Reparaciones submuración con AyP c/H</t>
  </si>
  <si>
    <t>Reparaciones submuración con Sika Top Seal 107</t>
  </si>
  <si>
    <t>Suministro extintor ABC 4kg</t>
  </si>
  <si>
    <t>Suministro extintor ABC 4 kg</t>
  </si>
  <si>
    <t>Impermeabilización de bóvedas</t>
  </si>
  <si>
    <t xml:space="preserve">Impermeabilización de azotea plana </t>
  </si>
  <si>
    <t>Limpieza exerior fachadas de ladrillo y bóvedas</t>
  </si>
  <si>
    <t>Limpieza superficies interiores</t>
  </si>
  <si>
    <t>Tachos para basura</t>
  </si>
  <si>
    <t>L5</t>
  </si>
  <si>
    <t>L6</t>
  </si>
  <si>
    <t>LE1</t>
  </si>
  <si>
    <t>LE2</t>
  </si>
  <si>
    <t>Tablero E y Tablero D</t>
  </si>
  <si>
    <t>Dados trepador</t>
  </si>
  <si>
    <t>Línea de vida horizontal</t>
  </si>
  <si>
    <t xml:space="preserve">Cámaras 20 x 20 </t>
  </si>
  <si>
    <t>Cámaras de 20 x 20</t>
  </si>
  <si>
    <t>Cañerías, enhebrado y terminaciones</t>
  </si>
  <si>
    <t xml:space="preserve">Tableros </t>
  </si>
  <si>
    <t>Tableros</t>
  </si>
  <si>
    <t>Instalación de puesta a tierra</t>
  </si>
  <si>
    <t>Rampa metálica(incluye baranda)</t>
  </si>
  <si>
    <t>Papelera</t>
  </si>
  <si>
    <t>Poda y acondicionamiento de árboles existentes</t>
  </si>
  <si>
    <t>Perfil C  en revestimiento pastillas</t>
  </si>
  <si>
    <t>Dintel sobre mesada pasaplatos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</si>
  <si>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</si>
  <si>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</si>
  <si>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</si>
  <si>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</si>
  <si>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</si>
  <si>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</si>
  <si>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</si>
  <si>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</si>
  <si>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</si>
  <si>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</si>
  <si>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</si>
  <si>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</si>
  <si>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</si>
  <si>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</si>
  <si>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</si>
  <si>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</si>
  <si>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</si>
  <si>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</si>
  <si>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</si>
  <si>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</si>
  <si>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</si>
  <si>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</si>
  <si>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</si>
  <si>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</si>
  <si>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</si>
  <si>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</si>
  <si>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</si>
  <si>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</si>
  <si>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</si>
  <si>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</si>
  <si>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</si>
  <si>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</si>
  <si>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</si>
  <si>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</si>
  <si>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</si>
  <si>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</si>
  <si>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</si>
  <si>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</si>
  <si>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</si>
  <si>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</si>
  <si>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</si>
  <si>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</si>
  <si>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</si>
  <si>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</si>
  <si>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</si>
  <si>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</si>
  <si>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</si>
  <si>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</si>
  <si>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</si>
  <si>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</si>
  <si>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</si>
  <si>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</si>
  <si>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</si>
  <si>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</si>
  <si>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</si>
  <si>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</si>
  <si>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</si>
  <si>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</si>
  <si>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</si>
  <si>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C22´</t>
  </si>
  <si>
    <t>C23</t>
  </si>
  <si>
    <t>C25</t>
  </si>
  <si>
    <t>C24</t>
  </si>
  <si>
    <t>M 03</t>
  </si>
  <si>
    <t>Base busto Artigas</t>
  </si>
  <si>
    <t>Revestimiento de fachada con rejilla electrosoldada</t>
  </si>
  <si>
    <t>Muro medianero (con fundación, revoque y pintura)</t>
  </si>
  <si>
    <t>Muro frontal (con fundación, revoque y pintura)</t>
  </si>
  <si>
    <t>Muro acceso (con fundación, revoque y pintura)</t>
  </si>
  <si>
    <t>Banco hormigón lustrado 6,30 ml</t>
  </si>
  <si>
    <t>SUB TOTAL SUBCONTRATOS CUARTA ETAPA</t>
  </si>
  <si>
    <t>Pintura estructura metálica</t>
  </si>
  <si>
    <t>Mov. Tierra y nivelación</t>
  </si>
  <si>
    <t>Estantería metálica</t>
  </si>
  <si>
    <t>Termotanque de 40 lts</t>
  </si>
  <si>
    <t>Acondicionamiento baños existentes</t>
  </si>
  <si>
    <t>Escalones 70 ml</t>
  </si>
  <si>
    <t>Exterior (muro local 16)</t>
  </si>
  <si>
    <t>Especies vegetales/ Plantas</t>
  </si>
  <si>
    <t>Limpieza exterior de fachada</t>
  </si>
  <si>
    <t>C27</t>
  </si>
  <si>
    <t>C26 0.60x0.90</t>
  </si>
  <si>
    <t>C26 0,75x0,75</t>
  </si>
  <si>
    <t>Parasoles</t>
  </si>
  <si>
    <t>H03</t>
  </si>
  <si>
    <t>H06</t>
  </si>
  <si>
    <t>H07</t>
  </si>
  <si>
    <t>H04</t>
  </si>
  <si>
    <t>C28</t>
  </si>
  <si>
    <t>Revestimiento antepechos planta alta</t>
  </si>
  <si>
    <t>Protección equipos AA planta alta</t>
  </si>
  <si>
    <t>Protección equipos AA aulas preescolares</t>
  </si>
  <si>
    <t>Protección equipos de AA comedor y aulas</t>
  </si>
  <si>
    <t>TOTAL</t>
  </si>
  <si>
    <t>RUBRO</t>
  </si>
  <si>
    <t>Pilares refuerzo techo existente 15 x 15</t>
  </si>
  <si>
    <t>Revestimiento pastillas 2 x 2 interior</t>
  </si>
  <si>
    <t>Revestimiento pastillas 2 x 2 exterior</t>
  </si>
  <si>
    <t>Lustrado mesadas y bancos</t>
  </si>
  <si>
    <t xml:space="preserve">Carro </t>
  </si>
  <si>
    <t>Vereda</t>
  </si>
  <si>
    <t>Marco de madera y espejo en aberturas aluminio</t>
  </si>
  <si>
    <t xml:space="preserve">Ventilaciones cielorraso </t>
  </si>
  <si>
    <t>Tabique T01</t>
  </si>
  <si>
    <t xml:space="preserve">Tabique cierre superior de aulas </t>
  </si>
  <si>
    <t>T02</t>
  </si>
  <si>
    <t>Tabique T03</t>
  </si>
  <si>
    <t>Puertas existentes baños</t>
  </si>
  <si>
    <t>Profesional en diseño y cálculo de estructura</t>
  </si>
  <si>
    <t>Instalación de gas (incluye garrafas)</t>
  </si>
  <si>
    <t>C29</t>
  </si>
  <si>
    <t>1 PNI 12</t>
  </si>
  <si>
    <t>1 PNU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</si>
</sst>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3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5" tint="0.39997558519241921"/>
      <name val="Arial"/>
      <family val="2"/>
    </font>
    <font>
      <sz val="11"/>
      <name val="Symbol"/>
      <family val="1"/>
      <charset val="2"/>
    </font>
    <font>
      <b/>
      <sz val="10"/>
      <name val="Arial"/>
      <family val="2"/>
    </font>
    <font>
      <b/>
      <sz val="10"/>
      <name val="AvantGarde Bk BT"/>
      <family val="2"/>
    </font>
    <font>
      <sz val="10"/>
      <name val="AvantGarde Bk BT"/>
      <family val="2"/>
    </font>
    <font>
      <sz val="11"/>
      <color rgb="FFFF0000"/>
      <name val="Arial"/>
      <family val="2"/>
    </font>
    <font>
      <sz val="12"/>
      <name val="Times New Roman"/>
      <family val="1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1" fillId="0" borderId="0" applyFont="0" applyFill="0" applyBorder="0" applyAlignment="0" applyProtection="0"/>
    <xf numFmtId="0" fontId="12" fillId="0" borderId="0"/>
  </cellStyleXfs>
  <cellXfs count="14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0" fontId="3" fillId="2" borderId="3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5" xfId="0" applyFont="1" applyFill="1" applyBorder="1"/>
    <xf numFmtId="0" fontId="4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quotePrefix="1" applyFont="1" applyFill="1" applyBorder="1" applyAlignment="1" applyProtection="1">
      <alignment horizontal="left"/>
    </xf>
    <xf numFmtId="0" fontId="2" fillId="4" borderId="9" xfId="0" quotePrefix="1" applyFont="1" applyFill="1" applyBorder="1" applyAlignment="1" applyProtection="1">
      <alignment horizontal="left"/>
    </xf>
    <xf numFmtId="0" fontId="2" fillId="4" borderId="9" xfId="0" applyFont="1" applyFill="1" applyBorder="1"/>
    <xf numFmtId="39" fontId="2" fillId="4" borderId="9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2" fillId="4" borderId="9" xfId="0" applyNumberFormat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3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2" fillId="4" borderId="10" xfId="0" quotePrefix="1" applyFont="1" applyFill="1" applyBorder="1" applyAlignment="1" applyProtection="1">
      <alignment horizontal="left"/>
    </xf>
    <xf numFmtId="0" fontId="2" fillId="4" borderId="11" xfId="0" quotePrefix="1" applyFont="1" applyFill="1" applyBorder="1" applyAlignment="1" applyProtection="1">
      <alignment horizontal="left"/>
    </xf>
    <xf numFmtId="0" fontId="2" fillId="4" borderId="11" xfId="0" applyFont="1" applyFill="1" applyBorder="1"/>
    <xf numFmtId="39" fontId="2" fillId="4" borderId="11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center"/>
    </xf>
    <xf numFmtId="4" fontId="2" fillId="4" borderId="11" xfId="0" applyNumberFormat="1" applyFont="1" applyFill="1" applyBorder="1"/>
    <xf numFmtId="4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1" fontId="2" fillId="0" borderId="0" xfId="0" quotePrefix="1" applyNumberFormat="1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/>
    <xf numFmtId="39" fontId="2" fillId="0" borderId="0" xfId="0" applyNumberFormat="1" applyFont="1" applyFill="1" applyBorder="1" applyAlignment="1">
      <alignment horizontal="center"/>
    </xf>
    <xf numFmtId="39" fontId="2" fillId="3" borderId="7" xfId="0" applyNumberFormat="1" applyFont="1" applyFill="1" applyBorder="1" applyAlignment="1">
      <alignment horizontal="left"/>
    </xf>
    <xf numFmtId="39" fontId="2" fillId="3" borderId="7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" fontId="4" fillId="0" borderId="0" xfId="0" quotePrefix="1" applyNumberFormat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right"/>
    </xf>
    <xf numFmtId="1" fontId="2" fillId="4" borderId="1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9" fontId="4" fillId="4" borderId="11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 applyProtection="1">
      <alignment horizontal="right"/>
    </xf>
    <xf numFmtId="39" fontId="2" fillId="3" borderId="6" xfId="0" applyNumberFormat="1" applyFont="1" applyFill="1" applyBorder="1" applyAlignment="1">
      <alignment horizontal="right"/>
    </xf>
    <xf numFmtId="39" fontId="2" fillId="3" borderId="7" xfId="0" applyNumberFormat="1" applyFont="1" applyFill="1" applyBorder="1" applyAlignment="1">
      <alignment horizontal="right"/>
    </xf>
    <xf numFmtId="10" fontId="4" fillId="0" borderId="0" xfId="0" applyNumberFormat="1" applyFont="1" applyBorder="1"/>
    <xf numFmtId="39" fontId="2" fillId="0" borderId="0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left"/>
    </xf>
    <xf numFmtId="4" fontId="4" fillId="3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2" fillId="4" borderId="10" xfId="0" quotePrefix="1" applyNumberFormat="1" applyFont="1" applyFill="1" applyBorder="1" applyAlignment="1" applyProtection="1">
      <alignment horizontal="center"/>
    </xf>
    <xf numFmtId="164" fontId="4" fillId="0" borderId="0" xfId="0" applyNumberFormat="1" applyFont="1" applyBorder="1"/>
    <xf numFmtId="0" fontId="4" fillId="0" borderId="0" xfId="0" applyFont="1" applyFill="1" applyBorder="1" applyAlignment="1">
      <alignment horizontal="right"/>
    </xf>
    <xf numFmtId="1" fontId="2" fillId="4" borderId="8" xfId="0" quotePrefix="1" applyNumberFormat="1" applyFont="1" applyFill="1" applyBorder="1" applyAlignment="1" applyProtection="1">
      <alignment horizontal="center"/>
    </xf>
    <xf numFmtId="1" fontId="2" fillId="4" borderId="10" xfId="0" applyNumberFormat="1" applyFont="1" applyFill="1" applyBorder="1" applyAlignment="1" applyProtection="1">
      <alignment horizontal="center"/>
    </xf>
    <xf numFmtId="39" fontId="2" fillId="3" borderId="1" xfId="0" applyNumberFormat="1" applyFont="1" applyFill="1" applyBorder="1" applyAlignment="1">
      <alignment horizontal="right"/>
    </xf>
    <xf numFmtId="39" fontId="7" fillId="3" borderId="2" xfId="0" applyNumberFormat="1" applyFont="1" applyFill="1" applyBorder="1" applyAlignment="1">
      <alignment horizontal="left"/>
    </xf>
    <xf numFmtId="39" fontId="2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39" fontId="8" fillId="4" borderId="11" xfId="0" applyNumberFormat="1" applyFont="1" applyFill="1" applyBorder="1" applyAlignment="1">
      <alignment horizontal="center"/>
    </xf>
    <xf numFmtId="4" fontId="9" fillId="4" borderId="11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/>
    <xf numFmtId="0" fontId="4" fillId="4" borderId="9" xfId="0" applyFont="1" applyFill="1" applyBorder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4" fontId="4" fillId="2" borderId="2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4" fontId="2" fillId="4" borderId="9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7" fontId="2" fillId="0" borderId="0" xfId="0" applyNumberFormat="1" applyFont="1" applyBorder="1"/>
    <xf numFmtId="4" fontId="7" fillId="3" borderId="2" xfId="0" applyNumberFormat="1" applyFont="1" applyFill="1" applyBorder="1"/>
    <xf numFmtId="4" fontId="7" fillId="4" borderId="11" xfId="0" applyNumberFormat="1" applyFont="1" applyFill="1" applyBorder="1"/>
    <xf numFmtId="4" fontId="10" fillId="0" borderId="0" xfId="0" applyNumberFormat="1" applyFont="1" applyBorder="1"/>
    <xf numFmtId="4" fontId="10" fillId="0" borderId="0" xfId="0" applyNumberFormat="1" applyFont="1" applyFill="1" applyBorder="1"/>
    <xf numFmtId="17" fontId="2" fillId="2" borderId="2" xfId="0" applyNumberFormat="1" applyFont="1" applyFill="1" applyBorder="1"/>
    <xf numFmtId="164" fontId="4" fillId="2" borderId="2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4" fillId="2" borderId="5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right"/>
    </xf>
    <xf numFmtId="164" fontId="2" fillId="4" borderId="9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4" borderId="11" xfId="0" applyNumberFormat="1" applyFont="1" applyFill="1" applyBorder="1" applyAlignment="1">
      <alignment horizontal="right"/>
    </xf>
    <xf numFmtId="164" fontId="2" fillId="4" borderId="11" xfId="0" applyNumberFormat="1" applyFont="1" applyFill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/>
    <xf numFmtId="164" fontId="4" fillId="3" borderId="7" xfId="0" applyNumberFormat="1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/>
    <xf numFmtId="164" fontId="9" fillId="4" borderId="11" xfId="0" applyNumberFormat="1" applyFont="1" applyFill="1" applyBorder="1" applyAlignment="1">
      <alignment horizontal="right"/>
    </xf>
    <xf numFmtId="164" fontId="7" fillId="4" borderId="11" xfId="0" applyNumberFormat="1" applyFont="1" applyFill="1" applyBorder="1"/>
    <xf numFmtId="164" fontId="2" fillId="4" borderId="11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Border="1"/>
  </cellXfs>
  <cellStyles count="4">
    <cellStyle name="Normal" xfId="0" builtinId="0"/>
    <cellStyle name="Normal 2" xfId="1"/>
    <cellStyle name="Normal 3" xfId="3"/>
    <cellStyle name="Porcentual_AAPresup NICOLICH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8"/>
  <sheetViews>
    <sheetView tabSelected="1" zoomScale="90" zoomScaleNormal="90" workbookViewId="0">
      <selection activeCell="S33" sqref="S33"/>
    </sheetView>
  </sheetViews>
  <sheetFormatPr baseColWidth="10" defaultRowHeight="15"/>
  <cols>
    <col min="1" max="1" width="3.140625" style="33" customWidth="1"/>
    <col min="2" max="2" width="3.28515625" style="6" customWidth="1"/>
    <col min="3" max="3" width="54" style="6" customWidth="1"/>
    <col min="4" max="4" width="5.140625" style="64" customWidth="1"/>
    <col min="5" max="5" width="10.85546875" style="47" customWidth="1"/>
    <col min="6" max="6" width="13.28515625" style="100" hidden="1" customWidth="1"/>
    <col min="7" max="7" width="13.42578125" style="100" hidden="1" customWidth="1"/>
    <col min="8" max="8" width="14.42578125" style="32" hidden="1" customWidth="1"/>
    <col min="9" max="9" width="11.42578125" style="6" hidden="1" customWidth="1"/>
    <col min="10" max="10" width="14.42578125" style="7" hidden="1" customWidth="1"/>
    <col min="11" max="11" width="13.28515625" style="122" customWidth="1"/>
    <col min="12" max="12" width="13.42578125" style="122" customWidth="1"/>
    <col min="13" max="13" width="14.42578125" style="39" customWidth="1"/>
    <col min="14" max="16384" width="11.42578125" style="6"/>
  </cols>
  <sheetData>
    <row r="1" spans="1:13" ht="15.75">
      <c r="A1" s="1"/>
      <c r="B1" s="2"/>
      <c r="C1" s="3" t="s">
        <v>0</v>
      </c>
      <c r="D1" s="4"/>
      <c r="E1" s="5"/>
      <c r="F1" s="97"/>
      <c r="G1" s="97"/>
      <c r="H1" s="116">
        <v>44440</v>
      </c>
      <c r="K1" s="117"/>
      <c r="L1" s="117"/>
      <c r="M1" s="116">
        <v>44440</v>
      </c>
    </row>
    <row r="2" spans="1:13" ht="15.75">
      <c r="A2" s="8"/>
      <c r="B2" s="9"/>
      <c r="C2" s="9" t="s">
        <v>187</v>
      </c>
      <c r="D2" s="10"/>
      <c r="E2" s="11"/>
      <c r="F2" s="98"/>
      <c r="G2" s="98"/>
      <c r="H2" s="12"/>
      <c r="K2" s="118"/>
      <c r="L2" s="118"/>
      <c r="M2" s="119"/>
    </row>
    <row r="3" spans="1:13" ht="15.75">
      <c r="A3" s="13"/>
      <c r="B3" s="14"/>
      <c r="C3" s="9"/>
      <c r="D3" s="10"/>
      <c r="E3" s="11"/>
      <c r="F3" s="98"/>
      <c r="G3" s="98"/>
      <c r="H3" s="12"/>
      <c r="K3" s="118"/>
      <c r="L3" s="118"/>
      <c r="M3" s="119"/>
    </row>
    <row r="4" spans="1:13" ht="16.5" thickBot="1">
      <c r="A4" s="15"/>
      <c r="B4" s="16"/>
      <c r="C4" s="17" t="s">
        <v>188</v>
      </c>
      <c r="D4" s="18"/>
      <c r="E4" s="19" t="s">
        <v>1</v>
      </c>
      <c r="F4" s="99"/>
      <c r="G4" s="99"/>
      <c r="H4" s="110"/>
      <c r="K4" s="120"/>
      <c r="L4" s="120"/>
      <c r="M4" s="121"/>
    </row>
    <row r="5" spans="1:13">
      <c r="H5" s="111"/>
    </row>
    <row r="6" spans="1:13" ht="15.75" thickBot="1">
      <c r="A6" s="20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2" t="s">
        <v>7</v>
      </c>
      <c r="G6" s="22" t="s">
        <v>471</v>
      </c>
      <c r="H6" s="59" t="s">
        <v>472</v>
      </c>
      <c r="K6" s="22" t="s">
        <v>7</v>
      </c>
      <c r="L6" s="22" t="s">
        <v>471</v>
      </c>
      <c r="M6" s="59" t="s">
        <v>472</v>
      </c>
    </row>
    <row r="7" spans="1:13" s="21" customFormat="1" ht="15.75" thickBot="1">
      <c r="A7" s="23"/>
      <c r="B7" s="24" t="s">
        <v>8</v>
      </c>
      <c r="C7" s="24" t="s">
        <v>9</v>
      </c>
      <c r="D7" s="24"/>
      <c r="E7" s="24"/>
      <c r="F7" s="102"/>
      <c r="G7" s="102"/>
      <c r="H7" s="24"/>
      <c r="K7" s="125"/>
      <c r="L7" s="125"/>
      <c r="M7" s="126"/>
    </row>
    <row r="8" spans="1:13" s="31" customFormat="1" ht="15" customHeight="1">
      <c r="A8" s="25">
        <v>1</v>
      </c>
      <c r="B8" s="26" t="s">
        <v>10</v>
      </c>
      <c r="C8" s="27" t="s">
        <v>11</v>
      </c>
      <c r="D8" s="28"/>
      <c r="E8" s="29"/>
      <c r="F8" s="103"/>
      <c r="G8" s="103"/>
      <c r="H8" s="30">
        <f>SUM(G9:G23)</f>
        <v>1813330</v>
      </c>
      <c r="J8" s="32"/>
      <c r="K8" s="127"/>
      <c r="L8" s="127"/>
      <c r="M8" s="128">
        <f>SUM(L9:L23)</f>
        <v>3.3885487077150188E-2</v>
      </c>
    </row>
    <row r="9" spans="1:13" ht="15" customHeight="1">
      <c r="A9" s="33">
        <v>1</v>
      </c>
      <c r="B9" s="34">
        <v>1</v>
      </c>
      <c r="C9" s="34" t="s">
        <v>12</v>
      </c>
      <c r="D9" s="35" t="s">
        <v>13</v>
      </c>
      <c r="E9" s="36">
        <v>1</v>
      </c>
      <c r="F9" s="104">
        <v>315000</v>
      </c>
      <c r="G9" s="104">
        <f t="shared" ref="G9:G32" si="0">+E9*F9</f>
        <v>315000</v>
      </c>
      <c r="H9" s="38"/>
      <c r="I9" s="39"/>
      <c r="K9" s="129">
        <f t="shared" ref="K9:K23" si="1">+F9/$H$788</f>
        <v>5.886368410218939E-3</v>
      </c>
      <c r="L9" s="129">
        <f>+E9*K9</f>
        <v>5.886368410218939E-3</v>
      </c>
      <c r="M9" s="40"/>
    </row>
    <row r="10" spans="1:13" ht="15" customHeight="1">
      <c r="A10" s="33">
        <v>1</v>
      </c>
      <c r="B10" s="34">
        <v>2</v>
      </c>
      <c r="C10" s="34" t="s">
        <v>14</v>
      </c>
      <c r="D10" s="35" t="s">
        <v>15</v>
      </c>
      <c r="E10" s="36">
        <v>760</v>
      </c>
      <c r="F10" s="104">
        <v>41.75</v>
      </c>
      <c r="G10" s="104">
        <f t="shared" si="0"/>
        <v>31730</v>
      </c>
      <c r="H10" s="38"/>
      <c r="I10" s="39"/>
      <c r="K10" s="129">
        <f t="shared" si="1"/>
        <v>7.8017740040203406E-7</v>
      </c>
      <c r="L10" s="129">
        <f t="shared" ref="L10:L23" si="2">+E10*K10</f>
        <v>5.9293482430554584E-4</v>
      </c>
      <c r="M10" s="40"/>
    </row>
    <row r="11" spans="1:13" s="34" customFormat="1" ht="15" customHeight="1">
      <c r="A11" s="33">
        <v>1</v>
      </c>
      <c r="B11" s="34">
        <v>3</v>
      </c>
      <c r="C11" s="34" t="s">
        <v>16</v>
      </c>
      <c r="D11" s="35" t="s">
        <v>17</v>
      </c>
      <c r="E11" s="65">
        <v>10</v>
      </c>
      <c r="F11" s="104">
        <v>43410</v>
      </c>
      <c r="G11" s="104">
        <f t="shared" si="0"/>
        <v>434100</v>
      </c>
      <c r="H11" s="38"/>
      <c r="I11" s="40"/>
      <c r="K11" s="129">
        <f t="shared" si="1"/>
        <v>8.1119762757969572E-4</v>
      </c>
      <c r="L11" s="129">
        <f t="shared" si="2"/>
        <v>8.1119762757969581E-3</v>
      </c>
      <c r="M11" s="40"/>
    </row>
    <row r="12" spans="1:13" s="34" customFormat="1" ht="15" customHeight="1">
      <c r="A12" s="33">
        <v>1</v>
      </c>
      <c r="B12" s="34">
        <v>4</v>
      </c>
      <c r="C12" s="34" t="s">
        <v>18</v>
      </c>
      <c r="D12" s="35" t="s">
        <v>19</v>
      </c>
      <c r="E12" s="36">
        <v>1</v>
      </c>
      <c r="F12" s="104">
        <v>171300</v>
      </c>
      <c r="G12" s="104">
        <f t="shared" si="0"/>
        <v>171300</v>
      </c>
      <c r="H12" s="38"/>
      <c r="I12" s="40"/>
      <c r="K12" s="129">
        <f t="shared" si="1"/>
        <v>3.2010632021285852E-3</v>
      </c>
      <c r="L12" s="129">
        <f t="shared" si="2"/>
        <v>3.2010632021285852E-3</v>
      </c>
      <c r="M12" s="40"/>
    </row>
    <row r="13" spans="1:13" ht="15" customHeight="1">
      <c r="A13" s="33">
        <v>1</v>
      </c>
      <c r="B13" s="34">
        <v>5</v>
      </c>
      <c r="C13" s="34" t="s">
        <v>20</v>
      </c>
      <c r="D13" s="35" t="s">
        <v>19</v>
      </c>
      <c r="E13" s="36">
        <v>1</v>
      </c>
      <c r="F13" s="104">
        <v>22500</v>
      </c>
      <c r="G13" s="104">
        <f t="shared" si="0"/>
        <v>22500</v>
      </c>
      <c r="H13" s="38"/>
      <c r="I13" s="39"/>
      <c r="J13" s="37"/>
      <c r="K13" s="129">
        <f t="shared" si="1"/>
        <v>4.2045488644420993E-4</v>
      </c>
      <c r="L13" s="129">
        <f t="shared" si="2"/>
        <v>4.2045488644420993E-4</v>
      </c>
      <c r="M13" s="40"/>
    </row>
    <row r="14" spans="1:13" ht="15" customHeight="1">
      <c r="A14" s="33">
        <v>1</v>
      </c>
      <c r="B14" s="34">
        <v>6</v>
      </c>
      <c r="C14" s="34" t="s">
        <v>345</v>
      </c>
      <c r="D14" s="35" t="s">
        <v>21</v>
      </c>
      <c r="E14" s="36">
        <v>60</v>
      </c>
      <c r="F14" s="104">
        <v>525</v>
      </c>
      <c r="G14" s="104">
        <f t="shared" si="0"/>
        <v>31500</v>
      </c>
      <c r="H14" s="38"/>
      <c r="I14" s="39"/>
      <c r="J14" s="37"/>
      <c r="K14" s="129">
        <f t="shared" si="1"/>
        <v>9.8106140170315647E-6</v>
      </c>
      <c r="L14" s="129">
        <f t="shared" si="2"/>
        <v>5.8863684102189386E-4</v>
      </c>
      <c r="M14" s="40"/>
    </row>
    <row r="15" spans="1:13" ht="15" customHeight="1">
      <c r="A15" s="33">
        <v>1</v>
      </c>
      <c r="B15" s="34">
        <v>7</v>
      </c>
      <c r="C15" s="34" t="s">
        <v>189</v>
      </c>
      <c r="D15" s="35" t="s">
        <v>17</v>
      </c>
      <c r="E15" s="36">
        <v>10</v>
      </c>
      <c r="F15" s="104">
        <v>14950</v>
      </c>
      <c r="G15" s="104">
        <f t="shared" si="0"/>
        <v>149500</v>
      </c>
      <c r="H15" s="38"/>
      <c r="I15" s="39"/>
      <c r="J15" s="37"/>
      <c r="K15" s="129">
        <f t="shared" si="1"/>
        <v>2.7936891343737505E-4</v>
      </c>
      <c r="L15" s="129">
        <f t="shared" si="2"/>
        <v>2.7936891343737506E-3</v>
      </c>
      <c r="M15" s="40"/>
    </row>
    <row r="16" spans="1:13" ht="15" customHeight="1">
      <c r="A16" s="33">
        <v>1</v>
      </c>
      <c r="B16" s="34">
        <v>8</v>
      </c>
      <c r="C16" s="34" t="s">
        <v>22</v>
      </c>
      <c r="D16" s="35" t="s">
        <v>17</v>
      </c>
      <c r="E16" s="36">
        <v>10</v>
      </c>
      <c r="F16" s="104">
        <v>14500</v>
      </c>
      <c r="G16" s="104">
        <f t="shared" si="0"/>
        <v>145000</v>
      </c>
      <c r="H16" s="38"/>
      <c r="I16" s="39"/>
      <c r="J16" s="37"/>
      <c r="K16" s="129">
        <f t="shared" si="1"/>
        <v>2.7095981570849086E-4</v>
      </c>
      <c r="L16" s="129">
        <f t="shared" si="2"/>
        <v>2.7095981570849086E-3</v>
      </c>
      <c r="M16" s="40"/>
    </row>
    <row r="17" spans="1:13" ht="15" customHeight="1">
      <c r="A17" s="33">
        <v>1</v>
      </c>
      <c r="B17" s="34">
        <v>9</v>
      </c>
      <c r="C17" s="34" t="s">
        <v>23</v>
      </c>
      <c r="D17" s="35" t="s">
        <v>19</v>
      </c>
      <c r="E17" s="36">
        <v>1</v>
      </c>
      <c r="F17" s="104">
        <v>108000</v>
      </c>
      <c r="G17" s="104">
        <f t="shared" si="0"/>
        <v>108000</v>
      </c>
      <c r="H17" s="38"/>
      <c r="I17" s="39"/>
      <c r="J17" s="37"/>
      <c r="K17" s="129">
        <f t="shared" si="1"/>
        <v>2.0181834549322076E-3</v>
      </c>
      <c r="L17" s="129">
        <f t="shared" si="2"/>
        <v>2.0181834549322076E-3</v>
      </c>
      <c r="M17" s="40"/>
    </row>
    <row r="18" spans="1:13" ht="15" customHeight="1">
      <c r="A18" s="33">
        <v>1</v>
      </c>
      <c r="B18" s="34">
        <v>10</v>
      </c>
      <c r="C18" s="34" t="s">
        <v>486</v>
      </c>
      <c r="D18" s="35" t="s">
        <v>19</v>
      </c>
      <c r="E18" s="36">
        <v>1</v>
      </c>
      <c r="F18" s="104">
        <v>360000</v>
      </c>
      <c r="G18" s="104">
        <f t="shared" si="0"/>
        <v>360000</v>
      </c>
      <c r="H18" s="38"/>
      <c r="I18" s="39"/>
      <c r="J18" s="37"/>
      <c r="K18" s="129">
        <f t="shared" si="1"/>
        <v>6.7272781831073589E-3</v>
      </c>
      <c r="L18" s="129">
        <f t="shared" si="2"/>
        <v>6.7272781831073589E-3</v>
      </c>
      <c r="M18" s="40"/>
    </row>
    <row r="19" spans="1:13" s="34" customFormat="1" ht="15" customHeight="1">
      <c r="A19" s="33">
        <v>1</v>
      </c>
      <c r="B19" s="34">
        <v>11</v>
      </c>
      <c r="C19" s="34" t="s">
        <v>24</v>
      </c>
      <c r="D19" s="35" t="s">
        <v>15</v>
      </c>
      <c r="E19" s="36">
        <v>650</v>
      </c>
      <c r="F19" s="104">
        <v>30</v>
      </c>
      <c r="G19" s="104">
        <f t="shared" si="0"/>
        <v>19500</v>
      </c>
      <c r="H19" s="38"/>
      <c r="I19" s="40"/>
      <c r="J19" s="37"/>
      <c r="K19" s="129">
        <f t="shared" si="1"/>
        <v>5.6060651525894655E-7</v>
      </c>
      <c r="L19" s="129">
        <f t="shared" si="2"/>
        <v>3.6439423491831525E-4</v>
      </c>
      <c r="M19" s="40"/>
    </row>
    <row r="20" spans="1:13" s="34" customFormat="1" ht="15" customHeight="1">
      <c r="A20" s="33">
        <v>1</v>
      </c>
      <c r="B20" s="34">
        <v>12</v>
      </c>
      <c r="C20" s="34" t="s">
        <v>25</v>
      </c>
      <c r="D20" s="35" t="s">
        <v>26</v>
      </c>
      <c r="E20" s="36">
        <v>2</v>
      </c>
      <c r="F20" s="104">
        <v>4250</v>
      </c>
      <c r="G20" s="104">
        <f t="shared" si="0"/>
        <v>8500</v>
      </c>
      <c r="H20" s="38"/>
      <c r="I20" s="40"/>
      <c r="J20" s="37"/>
      <c r="K20" s="129">
        <f t="shared" si="1"/>
        <v>7.9419256328350763E-5</v>
      </c>
      <c r="L20" s="129">
        <f t="shared" si="2"/>
        <v>1.5883851265670153E-4</v>
      </c>
      <c r="M20" s="40"/>
    </row>
    <row r="21" spans="1:13" s="34" customFormat="1" ht="15" customHeight="1">
      <c r="A21" s="33">
        <v>1</v>
      </c>
      <c r="B21" s="34">
        <v>13</v>
      </c>
      <c r="C21" s="34" t="s">
        <v>190</v>
      </c>
      <c r="D21" s="65" t="s">
        <v>26</v>
      </c>
      <c r="E21" s="65">
        <v>1</v>
      </c>
      <c r="F21" s="79">
        <v>2500</v>
      </c>
      <c r="G21" s="104">
        <f t="shared" si="0"/>
        <v>2500</v>
      </c>
      <c r="H21" s="53"/>
      <c r="I21" s="40"/>
      <c r="J21" s="37"/>
      <c r="K21" s="129">
        <f t="shared" si="1"/>
        <v>4.6717209604912217E-5</v>
      </c>
      <c r="L21" s="129">
        <f t="shared" si="2"/>
        <v>4.6717209604912217E-5</v>
      </c>
      <c r="M21" s="40"/>
    </row>
    <row r="22" spans="1:13" s="34" customFormat="1" ht="15" customHeight="1">
      <c r="A22" s="33">
        <v>1</v>
      </c>
      <c r="B22" s="34">
        <v>14</v>
      </c>
      <c r="C22" s="34" t="s">
        <v>191</v>
      </c>
      <c r="D22" s="65" t="s">
        <v>19</v>
      </c>
      <c r="E22" s="65">
        <v>1</v>
      </c>
      <c r="F22" s="79">
        <v>4500</v>
      </c>
      <c r="G22" s="104">
        <f t="shared" si="0"/>
        <v>4500</v>
      </c>
      <c r="H22" s="53"/>
      <c r="I22" s="40"/>
      <c r="J22" s="37"/>
      <c r="K22" s="129">
        <f t="shared" si="1"/>
        <v>8.4090977288841991E-5</v>
      </c>
      <c r="L22" s="129">
        <f t="shared" si="2"/>
        <v>8.4090977288841991E-5</v>
      </c>
      <c r="M22" s="40"/>
    </row>
    <row r="23" spans="1:13" s="34" customFormat="1" ht="15" customHeight="1">
      <c r="A23" s="33">
        <v>1</v>
      </c>
      <c r="B23" s="34">
        <v>15</v>
      </c>
      <c r="C23" s="34" t="s">
        <v>343</v>
      </c>
      <c r="D23" s="65" t="s">
        <v>19</v>
      </c>
      <c r="E23" s="65">
        <v>1</v>
      </c>
      <c r="F23" s="79">
        <v>9700</v>
      </c>
      <c r="G23" s="104">
        <f t="shared" si="0"/>
        <v>9700</v>
      </c>
      <c r="H23" s="53"/>
      <c r="I23" s="40"/>
      <c r="J23" s="37"/>
      <c r="K23" s="129">
        <f t="shared" si="1"/>
        <v>1.8126277326705939E-4</v>
      </c>
      <c r="L23" s="129">
        <f t="shared" si="2"/>
        <v>1.8126277326705939E-4</v>
      </c>
      <c r="M23" s="40"/>
    </row>
    <row r="24" spans="1:13">
      <c r="A24" s="41">
        <v>2</v>
      </c>
      <c r="B24" s="42" t="s">
        <v>10</v>
      </c>
      <c r="C24" s="43" t="s">
        <v>27</v>
      </c>
      <c r="D24" s="44"/>
      <c r="E24" s="45"/>
      <c r="F24" s="105"/>
      <c r="G24" s="105"/>
      <c r="H24" s="46">
        <f>SUM(G25:G27)</f>
        <v>417192</v>
      </c>
      <c r="K24" s="130"/>
      <c r="L24" s="130"/>
      <c r="M24" s="131">
        <f>SUM(L25:L27)</f>
        <v>7.7960184437970148E-3</v>
      </c>
    </row>
    <row r="25" spans="1:13" s="31" customFormat="1">
      <c r="A25" s="33">
        <v>2</v>
      </c>
      <c r="B25" s="34">
        <v>1</v>
      </c>
      <c r="C25" s="34" t="s">
        <v>28</v>
      </c>
      <c r="D25" s="35" t="s">
        <v>19</v>
      </c>
      <c r="E25" s="36">
        <v>1</v>
      </c>
      <c r="F25" s="104">
        <v>291850</v>
      </c>
      <c r="G25" s="104">
        <f t="shared" si="0"/>
        <v>291850</v>
      </c>
      <c r="H25" s="38"/>
      <c r="I25" s="47"/>
      <c r="J25" s="32"/>
      <c r="K25" s="129">
        <f>+F25/$H$788</f>
        <v>5.4537670492774519E-3</v>
      </c>
      <c r="L25" s="129">
        <f t="shared" ref="L25:L27" si="3">+E25*K25</f>
        <v>5.4537670492774519E-3</v>
      </c>
      <c r="M25" s="40"/>
    </row>
    <row r="26" spans="1:13" s="31" customFormat="1">
      <c r="A26" s="33">
        <v>2</v>
      </c>
      <c r="B26" s="34">
        <v>2</v>
      </c>
      <c r="C26" s="34" t="s">
        <v>303</v>
      </c>
      <c r="D26" s="48" t="s">
        <v>19</v>
      </c>
      <c r="E26" s="47">
        <v>1</v>
      </c>
      <c r="F26" s="104">
        <v>105000</v>
      </c>
      <c r="G26" s="104">
        <f t="shared" si="0"/>
        <v>105000</v>
      </c>
      <c r="H26" s="38"/>
      <c r="I26" s="47"/>
      <c r="J26" s="32"/>
      <c r="K26" s="129">
        <f>+F26/$H$788</f>
        <v>1.962122803406313E-3</v>
      </c>
      <c r="L26" s="129">
        <f t="shared" si="3"/>
        <v>1.962122803406313E-3</v>
      </c>
      <c r="M26" s="40"/>
    </row>
    <row r="27" spans="1:13" s="31" customFormat="1">
      <c r="A27" s="33">
        <v>2</v>
      </c>
      <c r="B27" s="34">
        <v>3</v>
      </c>
      <c r="C27" s="34" t="s">
        <v>30</v>
      </c>
      <c r="D27" s="48" t="s">
        <v>19</v>
      </c>
      <c r="E27" s="36">
        <v>1</v>
      </c>
      <c r="F27" s="104">
        <v>20342</v>
      </c>
      <c r="G27" s="104">
        <f t="shared" si="0"/>
        <v>20342</v>
      </c>
      <c r="H27" s="38"/>
      <c r="I27" s="47"/>
      <c r="J27" s="32"/>
      <c r="K27" s="129">
        <f>+F27/$H$788</f>
        <v>3.8012859111324974E-4</v>
      </c>
      <c r="L27" s="129">
        <f t="shared" si="3"/>
        <v>3.8012859111324974E-4</v>
      </c>
      <c r="M27" s="40"/>
    </row>
    <row r="28" spans="1:13">
      <c r="A28" s="41">
        <v>3</v>
      </c>
      <c r="B28" s="42" t="s">
        <v>10</v>
      </c>
      <c r="C28" s="43" t="s">
        <v>32</v>
      </c>
      <c r="D28" s="44"/>
      <c r="E28" s="45"/>
      <c r="F28" s="105"/>
      <c r="G28" s="105"/>
      <c r="H28" s="46">
        <f>SUM(G29:G32)</f>
        <v>262440</v>
      </c>
      <c r="K28" s="130"/>
      <c r="L28" s="130"/>
      <c r="M28" s="131">
        <f>SUM(L29:L32)</f>
        <v>4.9041857954852646E-3</v>
      </c>
    </row>
    <row r="29" spans="1:13" s="49" customFormat="1">
      <c r="A29" s="33">
        <v>3</v>
      </c>
      <c r="B29" s="34">
        <v>1</v>
      </c>
      <c r="C29" s="34" t="s">
        <v>33</v>
      </c>
      <c r="D29" s="35" t="s">
        <v>19</v>
      </c>
      <c r="E29" s="36">
        <v>1</v>
      </c>
      <c r="F29" s="104">
        <v>15600</v>
      </c>
      <c r="G29" s="104">
        <f t="shared" si="0"/>
        <v>15600</v>
      </c>
      <c r="H29" s="38"/>
      <c r="J29" s="50"/>
      <c r="K29" s="129">
        <f>+F29/$H$788</f>
        <v>2.9151538793465223E-4</v>
      </c>
      <c r="L29" s="129">
        <f t="shared" ref="L29:L32" si="4">+E29*K29</f>
        <v>2.9151538793465223E-4</v>
      </c>
      <c r="M29" s="40"/>
    </row>
    <row r="30" spans="1:13" s="49" customFormat="1">
      <c r="A30" s="33">
        <v>3</v>
      </c>
      <c r="B30" s="34">
        <v>2</v>
      </c>
      <c r="C30" s="34" t="s">
        <v>34</v>
      </c>
      <c r="D30" s="35" t="s">
        <v>19</v>
      </c>
      <c r="E30" s="36">
        <v>1</v>
      </c>
      <c r="F30" s="104">
        <v>36600</v>
      </c>
      <c r="G30" s="104">
        <f t="shared" si="0"/>
        <v>36600</v>
      </c>
      <c r="H30" s="38"/>
      <c r="J30" s="50"/>
      <c r="K30" s="129">
        <f>+F30/$H$788</f>
        <v>6.8393994861591482E-4</v>
      </c>
      <c r="L30" s="129">
        <f t="shared" si="4"/>
        <v>6.8393994861591482E-4</v>
      </c>
      <c r="M30" s="40"/>
    </row>
    <row r="31" spans="1:13" s="49" customFormat="1">
      <c r="A31" s="33">
        <v>3</v>
      </c>
      <c r="B31" s="34">
        <v>3</v>
      </c>
      <c r="C31" s="34" t="s">
        <v>35</v>
      </c>
      <c r="D31" s="35" t="s">
        <v>21</v>
      </c>
      <c r="E31" s="36">
        <v>160</v>
      </c>
      <c r="F31" s="104">
        <v>114</v>
      </c>
      <c r="G31" s="104">
        <f t="shared" si="0"/>
        <v>18240</v>
      </c>
      <c r="H31" s="38"/>
      <c r="J31" s="50"/>
      <c r="K31" s="129">
        <f>+F31/$H$788</f>
        <v>2.1303047579839969E-6</v>
      </c>
      <c r="L31" s="129">
        <f t="shared" si="4"/>
        <v>3.4084876127743951E-4</v>
      </c>
      <c r="M31" s="40"/>
    </row>
    <row r="32" spans="1:13" s="49" customFormat="1">
      <c r="A32" s="33">
        <v>3</v>
      </c>
      <c r="B32" s="34">
        <v>4</v>
      </c>
      <c r="C32" s="34" t="s">
        <v>36</v>
      </c>
      <c r="D32" s="35" t="s">
        <v>15</v>
      </c>
      <c r="E32" s="36">
        <v>300</v>
      </c>
      <c r="F32" s="104">
        <v>640</v>
      </c>
      <c r="G32" s="104">
        <f t="shared" si="0"/>
        <v>192000</v>
      </c>
      <c r="H32" s="38"/>
      <c r="J32" s="50"/>
      <c r="K32" s="129">
        <f>+F32/$H$788</f>
        <v>1.1959605658857527E-5</v>
      </c>
      <c r="L32" s="129">
        <f t="shared" si="4"/>
        <v>3.5878816976572581E-3</v>
      </c>
      <c r="M32" s="40"/>
    </row>
    <row r="33" spans="1:13">
      <c r="A33" s="41">
        <v>4</v>
      </c>
      <c r="B33" s="42" t="s">
        <v>10</v>
      </c>
      <c r="C33" s="43" t="s">
        <v>37</v>
      </c>
      <c r="D33" s="44"/>
      <c r="E33" s="45"/>
      <c r="F33" s="105"/>
      <c r="G33" s="105"/>
      <c r="H33" s="46">
        <f>SUM(G35:G53)</f>
        <v>6453862.9000000004</v>
      </c>
      <c r="K33" s="130"/>
      <c r="L33" s="130"/>
      <c r="M33" s="131">
        <f>SUM(L34:L53)</f>
        <v>0.12060258634426667</v>
      </c>
    </row>
    <row r="34" spans="1:13" s="34" customFormat="1">
      <c r="A34" s="51">
        <v>4</v>
      </c>
      <c r="B34" s="52">
        <v>1</v>
      </c>
      <c r="C34" s="53" t="s">
        <v>38</v>
      </c>
      <c r="D34" s="54"/>
      <c r="E34" s="36"/>
      <c r="F34" s="104"/>
      <c r="G34" s="104"/>
      <c r="H34" s="38"/>
      <c r="J34" s="37"/>
      <c r="K34" s="129"/>
      <c r="L34" s="129"/>
      <c r="M34" s="40"/>
    </row>
    <row r="35" spans="1:13" s="34" customFormat="1">
      <c r="A35" s="33">
        <v>4</v>
      </c>
      <c r="B35" s="34">
        <v>1</v>
      </c>
      <c r="C35" s="34" t="s">
        <v>39</v>
      </c>
      <c r="D35" s="35" t="s">
        <v>19</v>
      </c>
      <c r="E35" s="36">
        <v>1</v>
      </c>
      <c r="F35" s="104">
        <v>392700</v>
      </c>
      <c r="G35" s="104">
        <f t="shared" ref="G35:G49" si="5">+E35*F35</f>
        <v>392700</v>
      </c>
      <c r="H35" s="38"/>
      <c r="J35" s="37"/>
      <c r="K35" s="129">
        <f t="shared" ref="K35:K49" si="6">+F35/$H$788</f>
        <v>7.3383392847396105E-3</v>
      </c>
      <c r="L35" s="129">
        <f t="shared" ref="L35:L53" si="7">+E35*K35</f>
        <v>7.3383392847396105E-3</v>
      </c>
      <c r="M35" s="40"/>
    </row>
    <row r="36" spans="1:13" s="34" customFormat="1">
      <c r="A36" s="33">
        <v>4</v>
      </c>
      <c r="B36" s="34">
        <v>2</v>
      </c>
      <c r="C36" s="34" t="s">
        <v>40</v>
      </c>
      <c r="D36" s="35" t="s">
        <v>41</v>
      </c>
      <c r="E36" s="36">
        <v>3</v>
      </c>
      <c r="F36" s="104">
        <v>17370</v>
      </c>
      <c r="G36" s="104">
        <f t="shared" si="5"/>
        <v>52110</v>
      </c>
      <c r="H36" s="38"/>
      <c r="J36" s="37"/>
      <c r="K36" s="129">
        <f t="shared" si="6"/>
        <v>3.2459117233493007E-4</v>
      </c>
      <c r="L36" s="129">
        <f t="shared" si="7"/>
        <v>9.7377351700479015E-4</v>
      </c>
      <c r="M36" s="40"/>
    </row>
    <row r="37" spans="1:13" s="34" customFormat="1">
      <c r="A37" s="33">
        <v>4</v>
      </c>
      <c r="B37" s="34">
        <v>3</v>
      </c>
      <c r="C37" s="34" t="s">
        <v>42</v>
      </c>
      <c r="D37" s="35" t="s">
        <v>41</v>
      </c>
      <c r="E37" s="36">
        <v>27</v>
      </c>
      <c r="F37" s="104">
        <v>40780</v>
      </c>
      <c r="G37" s="104">
        <f t="shared" si="5"/>
        <v>1101060</v>
      </c>
      <c r="H37" s="38"/>
      <c r="J37" s="37"/>
      <c r="K37" s="129">
        <f t="shared" si="6"/>
        <v>7.6205112307532806E-4</v>
      </c>
      <c r="L37" s="129">
        <f t="shared" si="7"/>
        <v>2.0575380323033857E-2</v>
      </c>
      <c r="M37" s="40"/>
    </row>
    <row r="38" spans="1:13" s="34" customFormat="1">
      <c r="A38" s="33">
        <v>4</v>
      </c>
      <c r="B38" s="34">
        <v>4</v>
      </c>
      <c r="C38" s="34" t="s">
        <v>43</v>
      </c>
      <c r="D38" s="35" t="s">
        <v>41</v>
      </c>
      <c r="E38" s="36">
        <v>4.7</v>
      </c>
      <c r="F38" s="104">
        <v>52490</v>
      </c>
      <c r="G38" s="104">
        <f t="shared" si="5"/>
        <v>246703</v>
      </c>
      <c r="H38" s="38"/>
      <c r="J38" s="37"/>
      <c r="K38" s="129">
        <f t="shared" si="6"/>
        <v>9.80874532864737E-4</v>
      </c>
      <c r="L38" s="129">
        <f t="shared" si="7"/>
        <v>4.6101103044642643E-3</v>
      </c>
      <c r="M38" s="40"/>
    </row>
    <row r="39" spans="1:13" s="34" customFormat="1">
      <c r="A39" s="33">
        <v>4</v>
      </c>
      <c r="B39" s="34">
        <v>5</v>
      </c>
      <c r="C39" s="34" t="s">
        <v>44</v>
      </c>
      <c r="D39" s="35" t="s">
        <v>41</v>
      </c>
      <c r="E39" s="36">
        <v>34.200000000000003</v>
      </c>
      <c r="F39" s="104">
        <v>33690</v>
      </c>
      <c r="G39" s="104">
        <f t="shared" si="5"/>
        <v>1152198</v>
      </c>
      <c r="H39" s="38"/>
      <c r="J39" s="37"/>
      <c r="K39" s="129">
        <f t="shared" si="6"/>
        <v>6.2956111663579699E-4</v>
      </c>
      <c r="L39" s="129">
        <f t="shared" si="7"/>
        <v>2.1530990188944259E-2</v>
      </c>
      <c r="M39" s="40"/>
    </row>
    <row r="40" spans="1:13" s="34" customFormat="1">
      <c r="A40" s="33">
        <v>4</v>
      </c>
      <c r="B40" s="34">
        <v>6</v>
      </c>
      <c r="C40" s="34" t="s">
        <v>45</v>
      </c>
      <c r="D40" s="35" t="s">
        <v>41</v>
      </c>
      <c r="E40" s="36">
        <v>36.4</v>
      </c>
      <c r="F40" s="104">
        <v>28175</v>
      </c>
      <c r="G40" s="104">
        <f t="shared" si="5"/>
        <v>1025570</v>
      </c>
      <c r="H40" s="38"/>
      <c r="J40" s="37"/>
      <c r="K40" s="129">
        <f t="shared" si="6"/>
        <v>5.265029522473607E-4</v>
      </c>
      <c r="L40" s="129">
        <f t="shared" si="7"/>
        <v>1.9164707461803928E-2</v>
      </c>
      <c r="M40" s="40"/>
    </row>
    <row r="41" spans="1:13" s="34" customFormat="1">
      <c r="A41" s="33">
        <v>4</v>
      </c>
      <c r="B41" s="34">
        <v>7</v>
      </c>
      <c r="C41" s="34" t="s">
        <v>46</v>
      </c>
      <c r="D41" s="35" t="s">
        <v>41</v>
      </c>
      <c r="E41" s="36">
        <v>2.8</v>
      </c>
      <c r="F41" s="104">
        <v>52490</v>
      </c>
      <c r="G41" s="104">
        <f t="shared" si="5"/>
        <v>146972</v>
      </c>
      <c r="H41" s="38"/>
      <c r="J41" s="37"/>
      <c r="K41" s="129">
        <f t="shared" si="6"/>
        <v>9.80874532864737E-4</v>
      </c>
      <c r="L41" s="129">
        <f t="shared" si="7"/>
        <v>2.7464486920212635E-3</v>
      </c>
      <c r="M41" s="40"/>
    </row>
    <row r="42" spans="1:13" s="34" customFormat="1">
      <c r="A42" s="33">
        <v>4</v>
      </c>
      <c r="B42" s="34">
        <v>8</v>
      </c>
      <c r="C42" s="34" t="s">
        <v>47</v>
      </c>
      <c r="D42" s="35" t="s">
        <v>41</v>
      </c>
      <c r="E42" s="36">
        <v>23.3</v>
      </c>
      <c r="F42" s="104">
        <v>33690</v>
      </c>
      <c r="G42" s="104">
        <f t="shared" si="5"/>
        <v>784977</v>
      </c>
      <c r="H42" s="38"/>
      <c r="J42" s="37"/>
      <c r="K42" s="129">
        <f t="shared" si="6"/>
        <v>6.2956111663579699E-4</v>
      </c>
      <c r="L42" s="129">
        <f t="shared" si="7"/>
        <v>1.4668774017614071E-2</v>
      </c>
      <c r="M42" s="40"/>
    </row>
    <row r="43" spans="1:13" s="34" customFormat="1">
      <c r="A43" s="33">
        <v>4</v>
      </c>
      <c r="B43" s="34">
        <v>9</v>
      </c>
      <c r="C43" s="34" t="s">
        <v>48</v>
      </c>
      <c r="D43" s="35" t="s">
        <v>41</v>
      </c>
      <c r="E43" s="36">
        <v>31.4</v>
      </c>
      <c r="F43" s="104">
        <v>26250</v>
      </c>
      <c r="G43" s="104">
        <f t="shared" si="5"/>
        <v>824250</v>
      </c>
      <c r="H43" s="38"/>
      <c r="J43" s="37"/>
      <c r="K43" s="129">
        <f t="shared" si="6"/>
        <v>4.9053070085157825E-4</v>
      </c>
      <c r="L43" s="129">
        <f t="shared" si="7"/>
        <v>1.5402664006739557E-2</v>
      </c>
      <c r="M43" s="40"/>
    </row>
    <row r="44" spans="1:13" s="34" customFormat="1">
      <c r="A44" s="33">
        <v>4</v>
      </c>
      <c r="B44" s="34">
        <v>10</v>
      </c>
      <c r="C44" s="34" t="s">
        <v>192</v>
      </c>
      <c r="D44" s="35" t="s">
        <v>15</v>
      </c>
      <c r="E44" s="36">
        <v>290</v>
      </c>
      <c r="F44" s="104">
        <v>1287</v>
      </c>
      <c r="G44" s="104">
        <f t="shared" si="5"/>
        <v>373230</v>
      </c>
      <c r="H44" s="38"/>
      <c r="J44" s="37"/>
      <c r="K44" s="129">
        <f t="shared" si="6"/>
        <v>2.405001950460881E-5</v>
      </c>
      <c r="L44" s="129">
        <f t="shared" si="7"/>
        <v>6.9745056563365552E-3</v>
      </c>
      <c r="M44" s="40"/>
    </row>
    <row r="45" spans="1:13" s="34" customFormat="1">
      <c r="A45" s="33">
        <v>4</v>
      </c>
      <c r="B45" s="34">
        <v>11</v>
      </c>
      <c r="C45" s="34" t="s">
        <v>306</v>
      </c>
      <c r="D45" s="35" t="s">
        <v>29</v>
      </c>
      <c r="E45" s="36">
        <v>1</v>
      </c>
      <c r="F45" s="104">
        <v>17700</v>
      </c>
      <c r="G45" s="104">
        <f t="shared" si="5"/>
        <v>17700</v>
      </c>
      <c r="H45" s="38"/>
      <c r="I45" s="145"/>
      <c r="J45" s="37"/>
      <c r="K45" s="129">
        <f t="shared" si="6"/>
        <v>3.3075784400277846E-4</v>
      </c>
      <c r="L45" s="129">
        <f t="shared" si="7"/>
        <v>3.3075784400277846E-4</v>
      </c>
      <c r="M45" s="40"/>
    </row>
    <row r="46" spans="1:13" s="34" customFormat="1">
      <c r="A46" s="33">
        <v>4</v>
      </c>
      <c r="B46" s="34">
        <v>12</v>
      </c>
      <c r="C46" s="34" t="s">
        <v>49</v>
      </c>
      <c r="D46" s="35" t="s">
        <v>29</v>
      </c>
      <c r="E46" s="36">
        <v>0.27</v>
      </c>
      <c r="F46" s="104">
        <v>21620</v>
      </c>
      <c r="G46" s="104">
        <f t="shared" si="5"/>
        <v>5837.4000000000005</v>
      </c>
      <c r="H46" s="38"/>
      <c r="I46" s="145"/>
      <c r="J46" s="37"/>
      <c r="K46" s="129">
        <f t="shared" si="6"/>
        <v>4.0401042866328082E-4</v>
      </c>
      <c r="L46" s="129">
        <f t="shared" si="7"/>
        <v>1.0908281573908583E-4</v>
      </c>
      <c r="M46" s="40"/>
    </row>
    <row r="47" spans="1:13" s="34" customFormat="1">
      <c r="A47" s="33">
        <v>4</v>
      </c>
      <c r="B47" s="34">
        <v>13</v>
      </c>
      <c r="C47" s="34" t="s">
        <v>261</v>
      </c>
      <c r="D47" s="35" t="s">
        <v>21</v>
      </c>
      <c r="E47" s="36">
        <v>0.7</v>
      </c>
      <c r="F47" s="104">
        <v>2100</v>
      </c>
      <c r="G47" s="104">
        <f t="shared" si="5"/>
        <v>1470</v>
      </c>
      <c r="H47" s="38"/>
      <c r="I47" s="145"/>
      <c r="J47" s="37"/>
      <c r="K47" s="129">
        <f t="shared" si="6"/>
        <v>3.9242456068126259E-5</v>
      </c>
      <c r="L47" s="129">
        <f t="shared" si="7"/>
        <v>2.7469719247688379E-5</v>
      </c>
      <c r="M47" s="40"/>
    </row>
    <row r="48" spans="1:13" s="34" customFormat="1">
      <c r="A48" s="33">
        <v>4</v>
      </c>
      <c r="B48" s="34">
        <v>14</v>
      </c>
      <c r="C48" s="34" t="s">
        <v>259</v>
      </c>
      <c r="D48" s="35" t="s">
        <v>29</v>
      </c>
      <c r="E48" s="36">
        <v>0.15</v>
      </c>
      <c r="F48" s="104">
        <v>17370</v>
      </c>
      <c r="G48" s="104">
        <f t="shared" si="5"/>
        <v>2605.5</v>
      </c>
      <c r="H48" s="38"/>
      <c r="J48" s="37"/>
      <c r="K48" s="129">
        <f t="shared" si="6"/>
        <v>3.2459117233493007E-4</v>
      </c>
      <c r="L48" s="129">
        <f t="shared" si="7"/>
        <v>4.8688675850239508E-5</v>
      </c>
      <c r="M48" s="40"/>
    </row>
    <row r="49" spans="1:13" s="34" customFormat="1">
      <c r="A49" s="33">
        <v>4</v>
      </c>
      <c r="B49" s="34">
        <v>15</v>
      </c>
      <c r="C49" s="34" t="s">
        <v>219</v>
      </c>
      <c r="D49" s="35" t="s">
        <v>29</v>
      </c>
      <c r="E49" s="36">
        <v>0.2</v>
      </c>
      <c r="F49" s="104">
        <v>39845</v>
      </c>
      <c r="G49" s="104">
        <f t="shared" si="5"/>
        <v>7969</v>
      </c>
      <c r="H49" s="38"/>
      <c r="J49" s="37"/>
      <c r="K49" s="129">
        <f t="shared" si="6"/>
        <v>7.4457888668309085E-4</v>
      </c>
      <c r="L49" s="129">
        <f t="shared" si="7"/>
        <v>1.4891577733661818E-4</v>
      </c>
      <c r="M49" s="40"/>
    </row>
    <row r="50" spans="1:13" s="34" customFormat="1">
      <c r="A50" s="51">
        <v>4</v>
      </c>
      <c r="B50" s="52">
        <v>2</v>
      </c>
      <c r="C50" s="53" t="s">
        <v>50</v>
      </c>
      <c r="D50" s="35"/>
      <c r="E50" s="36"/>
      <c r="F50" s="104"/>
      <c r="G50" s="104"/>
      <c r="H50" s="38"/>
      <c r="J50" s="37"/>
      <c r="K50" s="129"/>
      <c r="L50" s="129"/>
      <c r="M50" s="40"/>
    </row>
    <row r="51" spans="1:13" s="34" customFormat="1">
      <c r="A51" s="33">
        <v>4</v>
      </c>
      <c r="B51" s="34">
        <v>16</v>
      </c>
      <c r="C51" s="34" t="s">
        <v>258</v>
      </c>
      <c r="D51" s="35" t="s">
        <v>21</v>
      </c>
      <c r="E51" s="36">
        <v>10.1</v>
      </c>
      <c r="F51" s="104">
        <v>5110</v>
      </c>
      <c r="G51" s="104">
        <f t="shared" ref="G51:G53" si="8">+E51*F51</f>
        <v>51611</v>
      </c>
      <c r="H51" s="38"/>
      <c r="J51" s="37"/>
      <c r="K51" s="129">
        <f>+F51/$H$788</f>
        <v>9.5489976432440565E-5</v>
      </c>
      <c r="L51" s="129">
        <f t="shared" si="7"/>
        <v>9.6444876196764969E-4</v>
      </c>
      <c r="M51" s="40"/>
    </row>
    <row r="52" spans="1:13" s="34" customFormat="1">
      <c r="A52" s="33">
        <v>4</v>
      </c>
      <c r="B52" s="34">
        <v>17</v>
      </c>
      <c r="C52" s="34" t="s">
        <v>473</v>
      </c>
      <c r="D52" s="35" t="s">
        <v>21</v>
      </c>
      <c r="E52" s="36">
        <v>5</v>
      </c>
      <c r="F52" s="104">
        <v>3980</v>
      </c>
      <c r="G52" s="104">
        <f t="shared" si="8"/>
        <v>19900</v>
      </c>
      <c r="H52" s="38"/>
      <c r="J52" s="37"/>
      <c r="K52" s="129">
        <f>+F52/$H$788</f>
        <v>7.4373797691020254E-5</v>
      </c>
      <c r="L52" s="129">
        <f t="shared" si="7"/>
        <v>3.7186898845510127E-4</v>
      </c>
      <c r="M52" s="40"/>
    </row>
    <row r="53" spans="1:13" s="34" customFormat="1">
      <c r="A53" s="33">
        <v>4</v>
      </c>
      <c r="B53" s="34">
        <v>18</v>
      </c>
      <c r="C53" s="34" t="s">
        <v>260</v>
      </c>
      <c r="D53" s="35" t="s">
        <v>19</v>
      </c>
      <c r="E53" s="36">
        <v>1</v>
      </c>
      <c r="F53" s="104">
        <v>247000</v>
      </c>
      <c r="G53" s="104">
        <f t="shared" si="8"/>
        <v>247000</v>
      </c>
      <c r="H53" s="38"/>
      <c r="J53" s="37"/>
      <c r="K53" s="129">
        <f>+F53/$H$788</f>
        <v>4.615660308965327E-3</v>
      </c>
      <c r="L53" s="129">
        <f t="shared" si="7"/>
        <v>4.615660308965327E-3</v>
      </c>
      <c r="M53" s="40"/>
    </row>
    <row r="54" spans="1:13">
      <c r="A54" s="41">
        <v>5</v>
      </c>
      <c r="B54" s="42" t="s">
        <v>10</v>
      </c>
      <c r="C54" s="43" t="s">
        <v>51</v>
      </c>
      <c r="D54" s="44" t="s">
        <v>1</v>
      </c>
      <c r="E54" s="45"/>
      <c r="F54" s="105"/>
      <c r="G54" s="105"/>
      <c r="H54" s="46">
        <f>SUM(G55:G72)</f>
        <v>716041.3</v>
      </c>
      <c r="K54" s="130"/>
      <c r="L54" s="130"/>
      <c r="M54" s="131">
        <f>SUM(L55:L72)</f>
        <v>1.3380580599149533E-2</v>
      </c>
    </row>
    <row r="55" spans="1:13">
      <c r="A55" s="33">
        <v>5</v>
      </c>
      <c r="B55" s="34">
        <v>1</v>
      </c>
      <c r="C55" s="6" t="s">
        <v>199</v>
      </c>
      <c r="D55" s="48" t="s">
        <v>15</v>
      </c>
      <c r="E55" s="47">
        <v>2.5</v>
      </c>
      <c r="F55" s="100">
        <v>960</v>
      </c>
      <c r="G55" s="104">
        <f t="shared" ref="G55:G72" si="9">+E55*F55</f>
        <v>2400</v>
      </c>
      <c r="H55" s="38"/>
      <c r="K55" s="129">
        <f t="shared" ref="K55:K72" si="10">+F55/$H$788</f>
        <v>1.793940848828629E-5</v>
      </c>
      <c r="L55" s="129">
        <f t="shared" ref="L55:L72" si="11">+E55*K55</f>
        <v>4.4848521220715726E-5</v>
      </c>
      <c r="M55" s="40"/>
    </row>
    <row r="56" spans="1:13">
      <c r="A56" s="33">
        <v>5</v>
      </c>
      <c r="B56" s="34">
        <v>2</v>
      </c>
      <c r="C56" s="6" t="s">
        <v>200</v>
      </c>
      <c r="D56" s="48" t="s">
        <v>15</v>
      </c>
      <c r="E56" s="47">
        <v>15.4</v>
      </c>
      <c r="F56" s="100">
        <v>960</v>
      </c>
      <c r="G56" s="104">
        <f t="shared" si="9"/>
        <v>14784</v>
      </c>
      <c r="H56" s="38"/>
      <c r="K56" s="129">
        <f t="shared" si="10"/>
        <v>1.793940848828629E-5</v>
      </c>
      <c r="L56" s="129">
        <f t="shared" si="11"/>
        <v>2.7626689071960886E-4</v>
      </c>
      <c r="M56" s="40"/>
    </row>
    <row r="57" spans="1:13">
      <c r="A57" s="33">
        <v>5</v>
      </c>
      <c r="B57" s="34">
        <v>3</v>
      </c>
      <c r="C57" s="6" t="s">
        <v>201</v>
      </c>
      <c r="D57" s="48" t="s">
        <v>15</v>
      </c>
      <c r="E57" s="47">
        <v>3.25</v>
      </c>
      <c r="F57" s="100">
        <v>960</v>
      </c>
      <c r="G57" s="104">
        <f t="shared" si="9"/>
        <v>3120</v>
      </c>
      <c r="H57" s="38"/>
      <c r="K57" s="129">
        <f t="shared" si="10"/>
        <v>1.793940848828629E-5</v>
      </c>
      <c r="L57" s="129">
        <f t="shared" si="11"/>
        <v>5.8303077586930438E-5</v>
      </c>
      <c r="M57" s="40"/>
    </row>
    <row r="58" spans="1:13">
      <c r="A58" s="33">
        <v>5</v>
      </c>
      <c r="B58" s="34">
        <v>4</v>
      </c>
      <c r="C58" s="6" t="s">
        <v>202</v>
      </c>
      <c r="D58" s="48" t="s">
        <v>15</v>
      </c>
      <c r="E58" s="47">
        <v>28.3</v>
      </c>
      <c r="F58" s="100">
        <v>3330</v>
      </c>
      <c r="G58" s="104">
        <f t="shared" si="9"/>
        <v>94239</v>
      </c>
      <c r="H58" s="38"/>
      <c r="K58" s="129">
        <f t="shared" si="10"/>
        <v>6.2227323193743075E-5</v>
      </c>
      <c r="L58" s="129">
        <f t="shared" si="11"/>
        <v>1.761033246382929E-3</v>
      </c>
      <c r="M58" s="40"/>
    </row>
    <row r="59" spans="1:13">
      <c r="A59" s="33">
        <v>5</v>
      </c>
      <c r="B59" s="34">
        <v>5</v>
      </c>
      <c r="C59" s="6" t="s">
        <v>203</v>
      </c>
      <c r="D59" s="48" t="s">
        <v>15</v>
      </c>
      <c r="E59" s="47">
        <v>7.7</v>
      </c>
      <c r="F59" s="100">
        <v>2623</v>
      </c>
      <c r="G59" s="104">
        <f t="shared" si="9"/>
        <v>20197.100000000002</v>
      </c>
      <c r="H59" s="38"/>
      <c r="K59" s="129">
        <f t="shared" si="10"/>
        <v>4.90156963174739E-5</v>
      </c>
      <c r="L59" s="129">
        <f t="shared" si="11"/>
        <v>3.7742086164454906E-4</v>
      </c>
      <c r="M59" s="40"/>
    </row>
    <row r="60" spans="1:13">
      <c r="A60" s="33">
        <v>5</v>
      </c>
      <c r="B60" s="34">
        <v>6</v>
      </c>
      <c r="C60" s="6" t="s">
        <v>204</v>
      </c>
      <c r="D60" s="48" t="s">
        <v>15</v>
      </c>
      <c r="E60" s="47">
        <v>5.4</v>
      </c>
      <c r="F60" s="100">
        <v>3145</v>
      </c>
      <c r="G60" s="104">
        <f t="shared" si="9"/>
        <v>16983</v>
      </c>
      <c r="H60" s="38"/>
      <c r="K60" s="129">
        <f t="shared" si="10"/>
        <v>5.8770249682979568E-5</v>
      </c>
      <c r="L60" s="129">
        <f t="shared" si="11"/>
        <v>3.1735934828808969E-4</v>
      </c>
      <c r="M60" s="40"/>
    </row>
    <row r="61" spans="1:13">
      <c r="A61" s="33">
        <v>5</v>
      </c>
      <c r="B61" s="34">
        <v>7</v>
      </c>
      <c r="C61" s="6" t="s">
        <v>205</v>
      </c>
      <c r="D61" s="48" t="s">
        <v>15</v>
      </c>
      <c r="E61" s="47">
        <v>9.3000000000000007</v>
      </c>
      <c r="F61" s="100">
        <v>3145</v>
      </c>
      <c r="G61" s="104">
        <f t="shared" si="9"/>
        <v>29248.500000000004</v>
      </c>
      <c r="H61" s="38"/>
      <c r="K61" s="129">
        <f t="shared" si="10"/>
        <v>5.8770249682979568E-5</v>
      </c>
      <c r="L61" s="129">
        <f t="shared" si="11"/>
        <v>5.4656332205170997E-4</v>
      </c>
      <c r="M61" s="40"/>
    </row>
    <row r="62" spans="1:13">
      <c r="A62" s="33">
        <v>5</v>
      </c>
      <c r="B62" s="34">
        <v>8</v>
      </c>
      <c r="C62" s="6" t="s">
        <v>206</v>
      </c>
      <c r="D62" s="48" t="s">
        <v>15</v>
      </c>
      <c r="E62" s="47">
        <v>9.9</v>
      </c>
      <c r="F62" s="100">
        <v>2240</v>
      </c>
      <c r="G62" s="104">
        <f t="shared" si="9"/>
        <v>22176</v>
      </c>
      <c r="H62" s="38"/>
      <c r="K62" s="129">
        <f t="shared" si="10"/>
        <v>4.1858619806001348E-5</v>
      </c>
      <c r="L62" s="129">
        <f t="shared" si="11"/>
        <v>4.1440033607941337E-4</v>
      </c>
      <c r="M62" s="40"/>
    </row>
    <row r="63" spans="1:13">
      <c r="A63" s="33">
        <v>5</v>
      </c>
      <c r="B63" s="34">
        <v>9</v>
      </c>
      <c r="C63" s="6" t="s">
        <v>207</v>
      </c>
      <c r="D63" s="48" t="s">
        <v>15</v>
      </c>
      <c r="E63" s="47">
        <v>4</v>
      </c>
      <c r="F63" s="100">
        <v>4370</v>
      </c>
      <c r="G63" s="104">
        <f t="shared" si="9"/>
        <v>17480</v>
      </c>
      <c r="H63" s="38"/>
      <c r="K63" s="129">
        <f t="shared" si="10"/>
        <v>8.166168238938655E-5</v>
      </c>
      <c r="L63" s="129">
        <f t="shared" si="11"/>
        <v>3.266467295575462E-4</v>
      </c>
      <c r="M63" s="40"/>
    </row>
    <row r="64" spans="1:13">
      <c r="A64" s="33">
        <v>5</v>
      </c>
      <c r="B64" s="34">
        <v>10</v>
      </c>
      <c r="C64" s="6" t="s">
        <v>208</v>
      </c>
      <c r="D64" s="48" t="s">
        <v>15</v>
      </c>
      <c r="E64" s="47">
        <v>1.1000000000000001</v>
      </c>
      <c r="F64" s="100">
        <v>3900</v>
      </c>
      <c r="G64" s="104">
        <f t="shared" si="9"/>
        <v>4290</v>
      </c>
      <c r="H64" s="38"/>
      <c r="K64" s="129">
        <f t="shared" si="10"/>
        <v>7.2878846983663058E-5</v>
      </c>
      <c r="L64" s="129">
        <f t="shared" si="11"/>
        <v>8.0166731682029368E-5</v>
      </c>
      <c r="M64" s="40"/>
    </row>
    <row r="65" spans="1:13">
      <c r="A65" s="33">
        <v>5</v>
      </c>
      <c r="B65" s="34">
        <v>11</v>
      </c>
      <c r="C65" s="6" t="s">
        <v>209</v>
      </c>
      <c r="D65" s="48" t="s">
        <v>15</v>
      </c>
      <c r="E65" s="47">
        <v>2.15</v>
      </c>
      <c r="F65" s="100">
        <v>2980</v>
      </c>
      <c r="G65" s="104">
        <f t="shared" si="9"/>
        <v>6407</v>
      </c>
      <c r="H65" s="38"/>
      <c r="K65" s="129">
        <f t="shared" si="10"/>
        <v>5.5686913849055363E-5</v>
      </c>
      <c r="L65" s="129">
        <f t="shared" si="11"/>
        <v>1.1972686477546902E-4</v>
      </c>
      <c r="M65" s="40"/>
    </row>
    <row r="66" spans="1:13">
      <c r="A66" s="33">
        <v>5</v>
      </c>
      <c r="B66" s="34">
        <v>12</v>
      </c>
      <c r="C66" s="6" t="s">
        <v>210</v>
      </c>
      <c r="D66" s="48" t="s">
        <v>15</v>
      </c>
      <c r="E66" s="47">
        <v>4.2</v>
      </c>
      <c r="F66" s="100">
        <v>3330</v>
      </c>
      <c r="G66" s="104">
        <f t="shared" si="9"/>
        <v>13986</v>
      </c>
      <c r="H66" s="38"/>
      <c r="K66" s="129">
        <f t="shared" si="10"/>
        <v>6.2227323193743075E-5</v>
      </c>
      <c r="L66" s="129">
        <f t="shared" si="11"/>
        <v>2.6135475741372093E-4</v>
      </c>
      <c r="M66" s="40"/>
    </row>
    <row r="67" spans="1:13">
      <c r="A67" s="33">
        <v>5</v>
      </c>
      <c r="B67" s="34">
        <v>13</v>
      </c>
      <c r="C67" s="6" t="s">
        <v>211</v>
      </c>
      <c r="D67" s="48" t="s">
        <v>15</v>
      </c>
      <c r="E67" s="36">
        <v>46</v>
      </c>
      <c r="F67" s="100">
        <v>2623</v>
      </c>
      <c r="G67" s="104">
        <f t="shared" si="9"/>
        <v>120658</v>
      </c>
      <c r="H67" s="38"/>
      <c r="I67" s="146"/>
      <c r="K67" s="129">
        <f t="shared" si="10"/>
        <v>4.90156963174739E-5</v>
      </c>
      <c r="L67" s="129">
        <f t="shared" si="11"/>
        <v>2.2547220306037992E-3</v>
      </c>
      <c r="M67" s="40"/>
    </row>
    <row r="68" spans="1:13">
      <c r="A68" s="33">
        <v>5</v>
      </c>
      <c r="B68" s="34">
        <v>14</v>
      </c>
      <c r="C68" s="6" t="s">
        <v>212</v>
      </c>
      <c r="D68" s="48" t="s">
        <v>15</v>
      </c>
      <c r="E68" s="47">
        <v>23.4</v>
      </c>
      <c r="F68" s="100">
        <v>2623</v>
      </c>
      <c r="G68" s="104">
        <f t="shared" si="9"/>
        <v>61378.2</v>
      </c>
      <c r="H68" s="38"/>
      <c r="K68" s="129">
        <f t="shared" si="10"/>
        <v>4.90156963174739E-5</v>
      </c>
      <c r="L68" s="129">
        <f t="shared" si="11"/>
        <v>1.1469672938288892E-3</v>
      </c>
      <c r="M68" s="40"/>
    </row>
    <row r="69" spans="1:13">
      <c r="A69" s="33">
        <v>5</v>
      </c>
      <c r="B69" s="34">
        <v>15</v>
      </c>
      <c r="C69" s="6" t="s">
        <v>213</v>
      </c>
      <c r="D69" s="48" t="s">
        <v>15</v>
      </c>
      <c r="E69" s="47">
        <v>13.3</v>
      </c>
      <c r="F69" s="100">
        <v>4370</v>
      </c>
      <c r="G69" s="104">
        <f t="shared" si="9"/>
        <v>58121</v>
      </c>
      <c r="H69" s="38"/>
      <c r="K69" s="129">
        <f t="shared" si="10"/>
        <v>8.166168238938655E-5</v>
      </c>
      <c r="L69" s="129">
        <f t="shared" si="11"/>
        <v>1.0861003757788412E-3</v>
      </c>
      <c r="M69" s="40"/>
    </row>
    <row r="70" spans="1:13">
      <c r="A70" s="33">
        <v>5</v>
      </c>
      <c r="B70" s="34">
        <v>16</v>
      </c>
      <c r="C70" s="6" t="s">
        <v>262</v>
      </c>
      <c r="D70" s="48" t="s">
        <v>15</v>
      </c>
      <c r="E70" s="47">
        <v>37.200000000000003</v>
      </c>
      <c r="F70" s="100">
        <v>2380</v>
      </c>
      <c r="G70" s="104">
        <f t="shared" si="9"/>
        <v>88536</v>
      </c>
      <c r="H70" s="38"/>
      <c r="K70" s="129">
        <f t="shared" si="10"/>
        <v>4.447478354387643E-5</v>
      </c>
      <c r="L70" s="129">
        <f t="shared" si="11"/>
        <v>1.6544619478322032E-3</v>
      </c>
      <c r="M70" s="40"/>
    </row>
    <row r="71" spans="1:13">
      <c r="A71" s="33">
        <v>5</v>
      </c>
      <c r="B71" s="34">
        <v>17</v>
      </c>
      <c r="C71" s="6" t="s">
        <v>195</v>
      </c>
      <c r="D71" s="48" t="s">
        <v>15</v>
      </c>
      <c r="E71" s="47">
        <v>78.400000000000006</v>
      </c>
      <c r="F71" s="100">
        <v>1715</v>
      </c>
      <c r="G71" s="104">
        <f t="shared" si="9"/>
        <v>134456</v>
      </c>
      <c r="H71" s="38"/>
      <c r="K71" s="129">
        <f t="shared" si="10"/>
        <v>3.2048005788969783E-5</v>
      </c>
      <c r="L71" s="129">
        <f t="shared" si="11"/>
        <v>2.512563653855231E-3</v>
      </c>
      <c r="M71" s="40"/>
    </row>
    <row r="72" spans="1:13">
      <c r="A72" s="33">
        <v>5</v>
      </c>
      <c r="B72" s="34">
        <v>18</v>
      </c>
      <c r="C72" s="6" t="s">
        <v>194</v>
      </c>
      <c r="D72" s="48" t="s">
        <v>15</v>
      </c>
      <c r="E72" s="47">
        <v>5.9</v>
      </c>
      <c r="F72" s="100">
        <v>1285</v>
      </c>
      <c r="G72" s="104">
        <f t="shared" si="9"/>
        <v>7581.5000000000009</v>
      </c>
      <c r="H72" s="38"/>
      <c r="K72" s="129">
        <f t="shared" si="10"/>
        <v>2.4012645736924879E-5</v>
      </c>
      <c r="L72" s="129">
        <f t="shared" si="11"/>
        <v>1.4167460984785678E-4</v>
      </c>
      <c r="M72" s="40"/>
    </row>
    <row r="73" spans="1:13">
      <c r="A73" s="41">
        <v>6</v>
      </c>
      <c r="B73" s="42" t="s">
        <v>10</v>
      </c>
      <c r="C73" s="43" t="s">
        <v>52</v>
      </c>
      <c r="D73" s="44" t="s">
        <v>1</v>
      </c>
      <c r="E73" s="45"/>
      <c r="F73" s="105"/>
      <c r="G73" s="105"/>
      <c r="H73" s="46">
        <f>SUM(G74:G77)</f>
        <v>273844</v>
      </c>
      <c r="K73" s="130"/>
      <c r="L73" s="130"/>
      <c r="M73" s="131">
        <f>SUM(L74:L77)</f>
        <v>5.1172910188190326E-3</v>
      </c>
    </row>
    <row r="74" spans="1:13">
      <c r="A74" s="33">
        <v>6</v>
      </c>
      <c r="B74" s="34">
        <v>1</v>
      </c>
      <c r="C74" s="34" t="s">
        <v>53</v>
      </c>
      <c r="D74" s="48" t="s">
        <v>15</v>
      </c>
      <c r="E74" s="47">
        <v>7.5</v>
      </c>
      <c r="F74" s="100">
        <v>940</v>
      </c>
      <c r="G74" s="104">
        <f t="shared" ref="G74:G77" si="12">+E74*F74</f>
        <v>7050</v>
      </c>
      <c r="H74" s="38"/>
      <c r="K74" s="129">
        <f>+F74/$H$788</f>
        <v>1.7565670811446994E-5</v>
      </c>
      <c r="L74" s="129">
        <f t="shared" ref="L74:L77" si="13">+E74*K74</f>
        <v>1.3174253108585245E-4</v>
      </c>
      <c r="M74" s="40"/>
    </row>
    <row r="75" spans="1:13">
      <c r="A75" s="33">
        <v>6</v>
      </c>
      <c r="B75" s="34">
        <v>2</v>
      </c>
      <c r="C75" s="34" t="s">
        <v>214</v>
      </c>
      <c r="D75" s="35" t="s">
        <v>15</v>
      </c>
      <c r="E75" s="36">
        <v>170</v>
      </c>
      <c r="F75" s="104">
        <v>760</v>
      </c>
      <c r="G75" s="104">
        <f t="shared" si="12"/>
        <v>129200</v>
      </c>
      <c r="H75" s="38"/>
      <c r="K75" s="129">
        <f>+F75/$H$788</f>
        <v>1.4202031719893314E-5</v>
      </c>
      <c r="L75" s="129">
        <f t="shared" si="13"/>
        <v>2.4143453923818636E-3</v>
      </c>
      <c r="M75" s="40"/>
    </row>
    <row r="76" spans="1:13">
      <c r="A76" s="33">
        <v>6</v>
      </c>
      <c r="B76" s="34">
        <v>3</v>
      </c>
      <c r="C76" s="76" t="s">
        <v>215</v>
      </c>
      <c r="D76" s="35" t="s">
        <v>15</v>
      </c>
      <c r="E76" s="36">
        <v>170</v>
      </c>
      <c r="F76" s="104">
        <v>795</v>
      </c>
      <c r="G76" s="104">
        <f t="shared" si="12"/>
        <v>135150</v>
      </c>
      <c r="H76" s="38"/>
      <c r="K76" s="129">
        <f>+F76/$H$788</f>
        <v>1.4856072654362085E-5</v>
      </c>
      <c r="L76" s="129">
        <f t="shared" si="13"/>
        <v>2.5255323512415545E-3</v>
      </c>
      <c r="M76" s="40"/>
    </row>
    <row r="77" spans="1:13">
      <c r="A77" s="33">
        <v>6</v>
      </c>
      <c r="B77" s="34">
        <v>4</v>
      </c>
      <c r="C77" s="34" t="s">
        <v>239</v>
      </c>
      <c r="D77" s="35" t="s">
        <v>15</v>
      </c>
      <c r="E77" s="36">
        <v>2.6</v>
      </c>
      <c r="F77" s="104">
        <v>940</v>
      </c>
      <c r="G77" s="104">
        <f t="shared" si="12"/>
        <v>2444</v>
      </c>
      <c r="H77" s="38"/>
      <c r="K77" s="129">
        <f>+F77/$H$788</f>
        <v>1.7565670811446994E-5</v>
      </c>
      <c r="L77" s="129">
        <f t="shared" si="13"/>
        <v>4.5670744109762185E-5</v>
      </c>
      <c r="M77" s="40"/>
    </row>
    <row r="78" spans="1:13">
      <c r="A78" s="41">
        <v>7</v>
      </c>
      <c r="B78" s="42" t="s">
        <v>10</v>
      </c>
      <c r="C78" s="43" t="s">
        <v>54</v>
      </c>
      <c r="D78" s="44" t="s">
        <v>1</v>
      </c>
      <c r="E78" s="45"/>
      <c r="F78" s="105"/>
      <c r="G78" s="105"/>
      <c r="H78" s="46">
        <f>SUM(G79:G90)</f>
        <v>1298594.2</v>
      </c>
      <c r="K78" s="130"/>
      <c r="L78" s="130"/>
      <c r="M78" s="131">
        <f>SUM(L79:L90)</f>
        <v>2.4266678973249321E-2</v>
      </c>
    </row>
    <row r="79" spans="1:13">
      <c r="A79" s="33">
        <v>7</v>
      </c>
      <c r="B79" s="34">
        <v>1</v>
      </c>
      <c r="C79" s="6" t="s">
        <v>55</v>
      </c>
      <c r="D79" s="48" t="s">
        <v>15</v>
      </c>
      <c r="E79" s="47">
        <v>250</v>
      </c>
      <c r="F79" s="100">
        <v>691</v>
      </c>
      <c r="G79" s="104">
        <f t="shared" ref="G79:G90" si="14">+E79*F79</f>
        <v>172750</v>
      </c>
      <c r="H79" s="38"/>
      <c r="K79" s="129">
        <f t="shared" ref="K79:K90" si="15">+F79/$H$788</f>
        <v>1.2912636734797737E-5</v>
      </c>
      <c r="L79" s="129">
        <f t="shared" ref="L79:L90" si="16">+E79*K79</f>
        <v>3.2281591836994341E-3</v>
      </c>
      <c r="M79" s="40"/>
    </row>
    <row r="80" spans="1:13">
      <c r="A80" s="33">
        <v>7</v>
      </c>
      <c r="B80" s="34">
        <v>2</v>
      </c>
      <c r="C80" s="6" t="s">
        <v>56</v>
      </c>
      <c r="D80" s="48" t="s">
        <v>15</v>
      </c>
      <c r="E80" s="47">
        <v>34.5</v>
      </c>
      <c r="F80" s="100">
        <v>486</v>
      </c>
      <c r="G80" s="104">
        <f t="shared" si="14"/>
        <v>16767</v>
      </c>
      <c r="H80" s="38"/>
      <c r="I80" s="146"/>
      <c r="K80" s="129">
        <f t="shared" si="15"/>
        <v>9.0818255471949341E-6</v>
      </c>
      <c r="L80" s="129">
        <f t="shared" si="16"/>
        <v>3.1332298137822521E-4</v>
      </c>
      <c r="M80" s="40"/>
    </row>
    <row r="81" spans="1:13">
      <c r="A81" s="33">
        <v>7</v>
      </c>
      <c r="B81" s="34">
        <v>3</v>
      </c>
      <c r="C81" s="6" t="s">
        <v>57</v>
      </c>
      <c r="D81" s="35" t="s">
        <v>15</v>
      </c>
      <c r="E81" s="36">
        <v>117</v>
      </c>
      <c r="F81" s="104">
        <v>341</v>
      </c>
      <c r="G81" s="104">
        <f t="shared" si="14"/>
        <v>39897</v>
      </c>
      <c r="H81" s="38"/>
      <c r="K81" s="129">
        <f t="shared" si="15"/>
        <v>6.3722273901100264E-6</v>
      </c>
      <c r="L81" s="129">
        <f t="shared" si="16"/>
        <v>7.4555060464287309E-4</v>
      </c>
      <c r="M81" s="40"/>
    </row>
    <row r="82" spans="1:13">
      <c r="A82" s="33">
        <v>7</v>
      </c>
      <c r="B82" s="34">
        <v>4</v>
      </c>
      <c r="C82" s="6" t="s">
        <v>58</v>
      </c>
      <c r="D82" s="35" t="s">
        <v>21</v>
      </c>
      <c r="E82" s="36">
        <v>81</v>
      </c>
      <c r="F82" s="104">
        <v>495</v>
      </c>
      <c r="G82" s="104">
        <f t="shared" si="14"/>
        <v>40095</v>
      </c>
      <c r="H82" s="38"/>
      <c r="K82" s="129">
        <f t="shared" si="15"/>
        <v>9.2500075017726181E-6</v>
      </c>
      <c r="L82" s="129">
        <f t="shared" si="16"/>
        <v>7.4925060764358207E-4</v>
      </c>
      <c r="M82" s="40"/>
    </row>
    <row r="83" spans="1:13">
      <c r="A83" s="33">
        <v>7</v>
      </c>
      <c r="B83" s="34">
        <v>5</v>
      </c>
      <c r="C83" s="6" t="s">
        <v>476</v>
      </c>
      <c r="D83" s="35" t="s">
        <v>15</v>
      </c>
      <c r="E83" s="36">
        <v>3.4</v>
      </c>
      <c r="F83" s="104">
        <v>678</v>
      </c>
      <c r="G83" s="104">
        <f t="shared" si="14"/>
        <v>2305.1999999999998</v>
      </c>
      <c r="H83" s="38"/>
      <c r="I83" s="146"/>
      <c r="K83" s="129">
        <f t="shared" si="15"/>
        <v>1.2669707244852193E-5</v>
      </c>
      <c r="L83" s="129">
        <f t="shared" si="16"/>
        <v>4.3077004632497451E-5</v>
      </c>
      <c r="M83" s="40"/>
    </row>
    <row r="84" spans="1:13">
      <c r="A84" s="33">
        <v>7</v>
      </c>
      <c r="B84" s="34">
        <v>6</v>
      </c>
      <c r="C84" s="34" t="s">
        <v>59</v>
      </c>
      <c r="D84" s="35" t="s">
        <v>15</v>
      </c>
      <c r="E84" s="36">
        <v>451</v>
      </c>
      <c r="F84" s="104">
        <v>1048</v>
      </c>
      <c r="G84" s="104">
        <f t="shared" si="14"/>
        <v>472648</v>
      </c>
      <c r="H84" s="38"/>
      <c r="I84" s="146"/>
      <c r="K84" s="129">
        <f t="shared" si="15"/>
        <v>1.9583854266379202E-5</v>
      </c>
      <c r="L84" s="129">
        <f t="shared" si="16"/>
        <v>8.8323182741370208E-3</v>
      </c>
      <c r="M84" s="40"/>
    </row>
    <row r="85" spans="1:13">
      <c r="A85" s="33">
        <v>7</v>
      </c>
      <c r="B85" s="34">
        <v>7</v>
      </c>
      <c r="C85" s="34" t="s">
        <v>60</v>
      </c>
      <c r="D85" s="35" t="s">
        <v>15</v>
      </c>
      <c r="E85" s="36">
        <v>173</v>
      </c>
      <c r="F85" s="104">
        <v>1125</v>
      </c>
      <c r="G85" s="104">
        <f t="shared" si="14"/>
        <v>194625</v>
      </c>
      <c r="H85" s="38"/>
      <c r="K85" s="129">
        <f t="shared" si="15"/>
        <v>2.1022744322210498E-5</v>
      </c>
      <c r="L85" s="129">
        <f t="shared" si="16"/>
        <v>3.6369347677424162E-3</v>
      </c>
      <c r="M85" s="40"/>
    </row>
    <row r="86" spans="1:13">
      <c r="A86" s="33">
        <v>7</v>
      </c>
      <c r="B86" s="34">
        <v>8</v>
      </c>
      <c r="C86" s="34" t="s">
        <v>263</v>
      </c>
      <c r="D86" s="35" t="s">
        <v>15</v>
      </c>
      <c r="E86" s="36">
        <v>210</v>
      </c>
      <c r="F86" s="104">
        <v>710</v>
      </c>
      <c r="G86" s="104">
        <f t="shared" si="14"/>
        <v>149100</v>
      </c>
      <c r="H86" s="38"/>
      <c r="K86" s="129">
        <f t="shared" si="15"/>
        <v>1.3267687527795069E-5</v>
      </c>
      <c r="L86" s="129">
        <f t="shared" si="16"/>
        <v>2.7862143808369644E-3</v>
      </c>
      <c r="M86" s="40"/>
    </row>
    <row r="87" spans="1:13">
      <c r="A87" s="33">
        <v>7</v>
      </c>
      <c r="B87" s="34">
        <v>9</v>
      </c>
      <c r="C87" s="34" t="s">
        <v>61</v>
      </c>
      <c r="D87" s="35" t="s">
        <v>21</v>
      </c>
      <c r="E87" s="36">
        <v>227</v>
      </c>
      <c r="F87" s="104">
        <v>802</v>
      </c>
      <c r="G87" s="104">
        <f t="shared" si="14"/>
        <v>182054</v>
      </c>
      <c r="H87" s="38"/>
      <c r="K87" s="129">
        <f t="shared" si="15"/>
        <v>1.4986880841255839E-5</v>
      </c>
      <c r="L87" s="129">
        <f t="shared" si="16"/>
        <v>3.4020219509650756E-3</v>
      </c>
      <c r="M87" s="40"/>
    </row>
    <row r="88" spans="1:13">
      <c r="A88" s="33">
        <v>7</v>
      </c>
      <c r="B88" s="34">
        <v>10</v>
      </c>
      <c r="C88" s="34" t="s">
        <v>62</v>
      </c>
      <c r="D88" s="35" t="s">
        <v>21</v>
      </c>
      <c r="E88" s="36">
        <v>30</v>
      </c>
      <c r="F88" s="104">
        <v>205</v>
      </c>
      <c r="G88" s="104">
        <f t="shared" si="14"/>
        <v>6150</v>
      </c>
      <c r="H88" s="38"/>
      <c r="K88" s="129">
        <f t="shared" si="15"/>
        <v>3.8308111876028019E-6</v>
      </c>
      <c r="L88" s="129">
        <f t="shared" si="16"/>
        <v>1.1492433562808405E-4</v>
      </c>
      <c r="M88" s="40"/>
    </row>
    <row r="89" spans="1:13">
      <c r="A89" s="33">
        <v>7</v>
      </c>
      <c r="B89" s="34">
        <v>11</v>
      </c>
      <c r="C89" s="34" t="s">
        <v>63</v>
      </c>
      <c r="D89" s="48" t="s">
        <v>15</v>
      </c>
      <c r="E89" s="36">
        <v>53</v>
      </c>
      <c r="F89" s="104">
        <v>341</v>
      </c>
      <c r="G89" s="104">
        <f t="shared" si="14"/>
        <v>18073</v>
      </c>
      <c r="H89" s="38"/>
      <c r="K89" s="129">
        <f t="shared" si="15"/>
        <v>6.3722273901100264E-6</v>
      </c>
      <c r="L89" s="129">
        <f t="shared" si="16"/>
        <v>3.377280516758314E-4</v>
      </c>
      <c r="M89" s="40"/>
    </row>
    <row r="90" spans="1:13">
      <c r="A90" s="33">
        <v>7</v>
      </c>
      <c r="B90" s="34">
        <v>12</v>
      </c>
      <c r="C90" s="34" t="s">
        <v>64</v>
      </c>
      <c r="D90" s="48" t="s">
        <v>26</v>
      </c>
      <c r="E90" s="47">
        <v>7</v>
      </c>
      <c r="F90" s="100">
        <v>590</v>
      </c>
      <c r="G90" s="104">
        <f t="shared" si="14"/>
        <v>4130</v>
      </c>
      <c r="H90" s="38"/>
      <c r="K90" s="129">
        <f t="shared" si="15"/>
        <v>1.1025261466759284E-5</v>
      </c>
      <c r="L90" s="129">
        <f t="shared" si="16"/>
        <v>7.717683026731499E-5</v>
      </c>
      <c r="M90" s="40"/>
    </row>
    <row r="91" spans="1:13">
      <c r="A91" s="41">
        <v>8</v>
      </c>
      <c r="B91" s="42" t="s">
        <v>10</v>
      </c>
      <c r="C91" s="43" t="s">
        <v>65</v>
      </c>
      <c r="D91" s="44" t="s">
        <v>1</v>
      </c>
      <c r="E91" s="45"/>
      <c r="F91" s="105"/>
      <c r="G91" s="105"/>
      <c r="H91" s="46">
        <f>+G92</f>
        <v>1122000</v>
      </c>
      <c r="K91" s="130"/>
      <c r="L91" s="130"/>
      <c r="M91" s="131">
        <f>SUM(L92)</f>
        <v>2.0966683670684601E-2</v>
      </c>
    </row>
    <row r="92" spans="1:13">
      <c r="A92" s="33">
        <v>8</v>
      </c>
      <c r="B92" s="34">
        <v>1</v>
      </c>
      <c r="C92" s="34" t="s">
        <v>66</v>
      </c>
      <c r="D92" s="48" t="s">
        <v>15</v>
      </c>
      <c r="E92" s="36">
        <v>467.5</v>
      </c>
      <c r="F92" s="104">
        <v>2400</v>
      </c>
      <c r="G92" s="104">
        <f>+E92*F92</f>
        <v>1122000</v>
      </c>
      <c r="H92" s="38"/>
      <c r="K92" s="129">
        <f>+F92/$H$788</f>
        <v>4.4848521220715726E-5</v>
      </c>
      <c r="L92" s="129">
        <f>+E92*K92</f>
        <v>2.0966683670684601E-2</v>
      </c>
      <c r="M92" s="40"/>
    </row>
    <row r="93" spans="1:13" s="31" customFormat="1">
      <c r="A93" s="41">
        <v>9</v>
      </c>
      <c r="B93" s="42" t="s">
        <v>10</v>
      </c>
      <c r="C93" s="43" t="s">
        <v>67</v>
      </c>
      <c r="D93" s="44" t="s">
        <v>1</v>
      </c>
      <c r="E93" s="45"/>
      <c r="F93" s="105"/>
      <c r="G93" s="105"/>
      <c r="H93" s="46">
        <f>SUM(G94:G97)</f>
        <v>67484</v>
      </c>
      <c r="J93" s="32"/>
      <c r="K93" s="130"/>
      <c r="L93" s="130"/>
      <c r="M93" s="131">
        <f>SUM(L94:L97)</f>
        <v>1.2610656691911587E-3</v>
      </c>
    </row>
    <row r="94" spans="1:13">
      <c r="A94" s="33">
        <v>9</v>
      </c>
      <c r="B94" s="34">
        <v>1</v>
      </c>
      <c r="C94" s="34" t="s">
        <v>68</v>
      </c>
      <c r="D94" s="48" t="s">
        <v>21</v>
      </c>
      <c r="E94" s="47">
        <v>87</v>
      </c>
      <c r="F94" s="100">
        <v>470</v>
      </c>
      <c r="G94" s="104">
        <f>+E94*F94</f>
        <v>40890</v>
      </c>
      <c r="H94" s="38"/>
      <c r="K94" s="129">
        <f>+F94/$H$788</f>
        <v>8.782835405723497E-6</v>
      </c>
      <c r="L94" s="129">
        <f t="shared" ref="L94:L97" si="17">+E94*K94</f>
        <v>7.6410668029794424E-4</v>
      </c>
      <c r="M94" s="40"/>
    </row>
    <row r="95" spans="1:13">
      <c r="A95" s="33">
        <v>9</v>
      </c>
      <c r="B95" s="34">
        <v>2</v>
      </c>
      <c r="C95" s="34" t="s">
        <v>69</v>
      </c>
      <c r="D95" s="48" t="s">
        <v>21</v>
      </c>
      <c r="E95" s="47">
        <v>16.600000000000001</v>
      </c>
      <c r="F95" s="100">
        <v>1030</v>
      </c>
      <c r="G95" s="104">
        <f t="shared" ref="G95:G97" si="18">+E95*F95</f>
        <v>17098</v>
      </c>
      <c r="H95" s="38"/>
      <c r="K95" s="129">
        <f>+F95/$H$788</f>
        <v>1.9247490357223834E-5</v>
      </c>
      <c r="L95" s="129">
        <f t="shared" si="17"/>
        <v>3.1950833992991568E-4</v>
      </c>
      <c r="M95" s="40"/>
    </row>
    <row r="96" spans="1:13">
      <c r="A96" s="33">
        <v>9</v>
      </c>
      <c r="B96" s="34">
        <v>3</v>
      </c>
      <c r="C96" s="34" t="s">
        <v>73</v>
      </c>
      <c r="D96" s="35" t="s">
        <v>21</v>
      </c>
      <c r="E96" s="36">
        <v>16.600000000000001</v>
      </c>
      <c r="F96" s="104">
        <v>330</v>
      </c>
      <c r="G96" s="104">
        <f t="shared" si="18"/>
        <v>5478.0000000000009</v>
      </c>
      <c r="H96" s="38"/>
      <c r="K96" s="129">
        <f>+F96/$H$788</f>
        <v>6.1666716678484123E-6</v>
      </c>
      <c r="L96" s="129">
        <f t="shared" si="17"/>
        <v>1.0236674968628365E-4</v>
      </c>
      <c r="M96" s="40"/>
    </row>
    <row r="97" spans="1:13">
      <c r="A97" s="33">
        <v>9</v>
      </c>
      <c r="B97" s="34">
        <v>4</v>
      </c>
      <c r="C97" s="34" t="s">
        <v>376</v>
      </c>
      <c r="D97" s="35" t="s">
        <v>21</v>
      </c>
      <c r="E97" s="36">
        <v>14.35</v>
      </c>
      <c r="F97" s="104">
        <v>280</v>
      </c>
      <c r="G97" s="104">
        <f t="shared" si="18"/>
        <v>4018</v>
      </c>
      <c r="H97" s="38"/>
      <c r="I97" s="146"/>
      <c r="K97" s="129">
        <f>+F97/$H$788</f>
        <v>5.2323274757501685E-6</v>
      </c>
      <c r="L97" s="129">
        <f t="shared" si="17"/>
        <v>7.5083899277014914E-5</v>
      </c>
      <c r="M97" s="40"/>
    </row>
    <row r="98" spans="1:13">
      <c r="A98" s="41">
        <v>10</v>
      </c>
      <c r="B98" s="42" t="s">
        <v>10</v>
      </c>
      <c r="C98" s="43" t="s">
        <v>70</v>
      </c>
      <c r="D98" s="44"/>
      <c r="E98" s="45"/>
      <c r="F98" s="105"/>
      <c r="G98" s="105"/>
      <c r="H98" s="46">
        <f>+G99</f>
        <v>651</v>
      </c>
      <c r="K98" s="130"/>
      <c r="L98" s="130"/>
      <c r="M98" s="131">
        <f>+L99</f>
        <v>1.2165161381119142E-5</v>
      </c>
    </row>
    <row r="99" spans="1:13">
      <c r="A99" s="33">
        <v>10</v>
      </c>
      <c r="B99" s="34">
        <v>1</v>
      </c>
      <c r="C99" s="34" t="s">
        <v>71</v>
      </c>
      <c r="D99" s="35" t="s">
        <v>21</v>
      </c>
      <c r="E99" s="36">
        <v>2.1</v>
      </c>
      <c r="F99" s="104">
        <v>310</v>
      </c>
      <c r="G99" s="104">
        <f>+E99*F99</f>
        <v>651</v>
      </c>
      <c r="H99" s="38"/>
      <c r="K99" s="129">
        <f>+F99/$H$788</f>
        <v>5.7929339910091151E-6</v>
      </c>
      <c r="L99" s="129">
        <f>+E99*K99</f>
        <v>1.2165161381119142E-5</v>
      </c>
      <c r="M99" s="40"/>
    </row>
    <row r="100" spans="1:13">
      <c r="A100" s="41">
        <v>11</v>
      </c>
      <c r="B100" s="42" t="s">
        <v>10</v>
      </c>
      <c r="C100" s="43" t="s">
        <v>72</v>
      </c>
      <c r="D100" s="44" t="s">
        <v>1</v>
      </c>
      <c r="E100" s="45"/>
      <c r="F100" s="105"/>
      <c r="G100" s="105"/>
      <c r="H100" s="46">
        <f>SUM(G101:G104)</f>
        <v>286913</v>
      </c>
      <c r="K100" s="130"/>
      <c r="L100" s="130"/>
      <c r="M100" s="131">
        <f>SUM(L101:L104)</f>
        <v>5.361509903749671E-3</v>
      </c>
    </row>
    <row r="101" spans="1:13" s="34" customFormat="1">
      <c r="A101" s="33">
        <v>11</v>
      </c>
      <c r="B101" s="34">
        <v>1</v>
      </c>
      <c r="C101" s="34" t="s">
        <v>193</v>
      </c>
      <c r="D101" s="35" t="s">
        <v>15</v>
      </c>
      <c r="E101" s="36">
        <v>30.7</v>
      </c>
      <c r="F101" s="104">
        <v>1850</v>
      </c>
      <c r="G101" s="104">
        <f t="shared" ref="G101:G104" si="19">+E101*F101</f>
        <v>56795</v>
      </c>
      <c r="H101" s="38"/>
      <c r="J101" s="37"/>
      <c r="K101" s="129">
        <f>+F101/$H$788</f>
        <v>3.4570735107635038E-5</v>
      </c>
      <c r="L101" s="129">
        <f t="shared" ref="L101:L104" si="20">+E101*K101</f>
        <v>1.0613215678043956E-3</v>
      </c>
      <c r="M101" s="40"/>
    </row>
    <row r="102" spans="1:13" s="34" customFormat="1">
      <c r="A102" s="33">
        <v>11</v>
      </c>
      <c r="B102" s="34">
        <v>2</v>
      </c>
      <c r="C102" s="34" t="s">
        <v>73</v>
      </c>
      <c r="D102" s="35" t="s">
        <v>21</v>
      </c>
      <c r="E102" s="36">
        <v>52.6</v>
      </c>
      <c r="F102" s="104">
        <v>330</v>
      </c>
      <c r="G102" s="104">
        <f t="shared" si="19"/>
        <v>17358</v>
      </c>
      <c r="H102" s="38"/>
      <c r="I102" s="145"/>
      <c r="J102" s="37"/>
      <c r="K102" s="129">
        <f>+F102/$H$788</f>
        <v>6.1666716678484123E-6</v>
      </c>
      <c r="L102" s="129">
        <f t="shared" si="20"/>
        <v>3.2436692972882651E-4</v>
      </c>
      <c r="M102" s="40"/>
    </row>
    <row r="103" spans="1:13" s="34" customFormat="1">
      <c r="A103" s="33">
        <v>11</v>
      </c>
      <c r="B103" s="34">
        <v>3</v>
      </c>
      <c r="C103" s="34" t="s">
        <v>474</v>
      </c>
      <c r="D103" s="35" t="s">
        <v>15</v>
      </c>
      <c r="E103" s="36">
        <v>3.8</v>
      </c>
      <c r="F103" s="104">
        <v>2700</v>
      </c>
      <c r="G103" s="104">
        <f t="shared" si="19"/>
        <v>10260</v>
      </c>
      <c r="H103" s="38"/>
      <c r="I103" s="145"/>
      <c r="J103" s="37"/>
      <c r="K103" s="129">
        <f>+F103/$H$788</f>
        <v>5.0454586373305192E-5</v>
      </c>
      <c r="L103" s="129">
        <f t="shared" si="20"/>
        <v>1.9172742821855972E-4</v>
      </c>
      <c r="M103" s="40"/>
    </row>
    <row r="104" spans="1:13" s="34" customFormat="1">
      <c r="A104" s="33">
        <v>11</v>
      </c>
      <c r="B104" s="34">
        <v>4</v>
      </c>
      <c r="C104" s="34" t="s">
        <v>475</v>
      </c>
      <c r="D104" s="35" t="s">
        <v>15</v>
      </c>
      <c r="E104" s="36">
        <v>75</v>
      </c>
      <c r="F104" s="104">
        <v>2700</v>
      </c>
      <c r="G104" s="104">
        <f t="shared" si="19"/>
        <v>202500</v>
      </c>
      <c r="H104" s="38"/>
      <c r="I104" s="145"/>
      <c r="J104" s="37"/>
      <c r="K104" s="129">
        <f>+F104/$H$788</f>
        <v>5.0454586373305192E-5</v>
      </c>
      <c r="L104" s="129">
        <f t="shared" si="20"/>
        <v>3.7840939779978894E-3</v>
      </c>
      <c r="M104" s="40"/>
    </row>
    <row r="105" spans="1:13">
      <c r="A105" s="41">
        <v>12</v>
      </c>
      <c r="B105" s="42" t="s">
        <v>10</v>
      </c>
      <c r="C105" s="43" t="s">
        <v>74</v>
      </c>
      <c r="D105" s="44"/>
      <c r="E105" s="45"/>
      <c r="F105" s="105"/>
      <c r="G105" s="105"/>
      <c r="H105" s="46">
        <f>SUM(G107:G109)</f>
        <v>918578</v>
      </c>
      <c r="K105" s="130"/>
      <c r="L105" s="130"/>
      <c r="M105" s="131">
        <f>SUM(L106:L109)</f>
        <v>1.7165360385784419E-2</v>
      </c>
    </row>
    <row r="106" spans="1:13" s="34" customFormat="1">
      <c r="A106" s="52">
        <v>12</v>
      </c>
      <c r="B106" s="52">
        <v>1</v>
      </c>
      <c r="C106" s="53" t="s">
        <v>75</v>
      </c>
      <c r="D106" s="54"/>
      <c r="E106" s="36"/>
      <c r="F106" s="104"/>
      <c r="G106" s="104"/>
      <c r="H106" s="38"/>
      <c r="J106" s="37"/>
      <c r="K106" s="129"/>
      <c r="L106" s="129"/>
      <c r="M106" s="40"/>
    </row>
    <row r="107" spans="1:13" s="34" customFormat="1">
      <c r="A107" s="33">
        <v>12</v>
      </c>
      <c r="B107" s="34">
        <v>1</v>
      </c>
      <c r="C107" s="34" t="s">
        <v>196</v>
      </c>
      <c r="D107" s="35" t="s">
        <v>15</v>
      </c>
      <c r="E107" s="36">
        <v>192</v>
      </c>
      <c r="F107" s="104">
        <v>3023</v>
      </c>
      <c r="G107" s="104">
        <f>+E107*F107</f>
        <v>580416</v>
      </c>
      <c r="H107" s="38"/>
      <c r="J107" s="37"/>
      <c r="K107" s="129">
        <f>+F107/$H$788</f>
        <v>5.649044985425985E-5</v>
      </c>
      <c r="L107" s="129">
        <f t="shared" ref="L107:L109" si="21">+E107*K107</f>
        <v>1.0846166372017891E-2</v>
      </c>
      <c r="M107" s="40"/>
    </row>
    <row r="108" spans="1:13">
      <c r="A108" s="33">
        <v>12</v>
      </c>
      <c r="B108" s="34">
        <v>2</v>
      </c>
      <c r="C108" s="34" t="s">
        <v>197</v>
      </c>
      <c r="D108" s="48" t="s">
        <v>15</v>
      </c>
      <c r="E108" s="36">
        <v>74</v>
      </c>
      <c r="F108" s="104">
        <v>4413</v>
      </c>
      <c r="G108" s="104">
        <f>+E108*F108</f>
        <v>326562</v>
      </c>
      <c r="H108" s="38"/>
      <c r="K108" s="129">
        <f>+F108/$H$788</f>
        <v>8.2465218394591044E-5</v>
      </c>
      <c r="L108" s="129">
        <f t="shared" si="21"/>
        <v>6.1024261611997369E-3</v>
      </c>
      <c r="M108" s="40"/>
    </row>
    <row r="109" spans="1:13">
      <c r="A109" s="33">
        <v>12</v>
      </c>
      <c r="B109" s="34">
        <v>3</v>
      </c>
      <c r="C109" s="34" t="s">
        <v>76</v>
      </c>
      <c r="D109" s="48" t="s">
        <v>19</v>
      </c>
      <c r="E109" s="36">
        <v>1</v>
      </c>
      <c r="F109" s="104">
        <v>11600</v>
      </c>
      <c r="G109" s="104">
        <f>+E109*F109</f>
        <v>11600</v>
      </c>
      <c r="H109" s="38"/>
      <c r="K109" s="129">
        <f>+F109/$H$788</f>
        <v>2.1676785256679267E-4</v>
      </c>
      <c r="L109" s="129">
        <f t="shared" si="21"/>
        <v>2.1676785256679267E-4</v>
      </c>
      <c r="M109" s="40"/>
    </row>
    <row r="110" spans="1:13">
      <c r="A110" s="41">
        <v>13</v>
      </c>
      <c r="B110" s="42" t="s">
        <v>10</v>
      </c>
      <c r="C110" s="43" t="s">
        <v>77</v>
      </c>
      <c r="D110" s="44"/>
      <c r="E110" s="45"/>
      <c r="F110" s="105"/>
      <c r="G110" s="105"/>
      <c r="H110" s="46">
        <f>SUM(G111:G113)</f>
        <v>325229.12400000001</v>
      </c>
      <c r="K110" s="130"/>
      <c r="L110" s="130"/>
      <c r="M110" s="131">
        <f>SUM(L111:L113)</f>
        <v>6.077518862211995E-3</v>
      </c>
    </row>
    <row r="111" spans="1:13">
      <c r="A111" s="33">
        <v>13</v>
      </c>
      <c r="B111" s="34">
        <v>1</v>
      </c>
      <c r="C111" s="6" t="s">
        <v>78</v>
      </c>
      <c r="D111" s="48" t="s">
        <v>19</v>
      </c>
      <c r="E111" s="36">
        <v>1</v>
      </c>
      <c r="F111" s="104">
        <f>+(H161+H168+H186+H189)*0.023</f>
        <v>37669.123999999996</v>
      </c>
      <c r="G111" s="104">
        <f t="shared" ref="G111:G113" si="22">+E111*F111</f>
        <v>37669.123999999996</v>
      </c>
      <c r="H111" s="38"/>
      <c r="K111" s="129">
        <f>+F111/$H$788</f>
        <v>7.0391854461657167E-4</v>
      </c>
      <c r="L111" s="129">
        <f t="shared" ref="L111:L113" si="23">+E111*K111</f>
        <v>7.0391854461657167E-4</v>
      </c>
      <c r="M111" s="40"/>
    </row>
    <row r="112" spans="1:13">
      <c r="A112" s="33">
        <v>13</v>
      </c>
      <c r="B112" s="34">
        <v>2</v>
      </c>
      <c r="C112" s="6" t="s">
        <v>79</v>
      </c>
      <c r="D112" s="48" t="s">
        <v>15</v>
      </c>
      <c r="E112" s="36">
        <v>1</v>
      </c>
      <c r="F112" s="100">
        <v>249760</v>
      </c>
      <c r="G112" s="104">
        <f t="shared" si="22"/>
        <v>249760</v>
      </c>
      <c r="H112" s="38"/>
      <c r="K112" s="129">
        <f>+F112/$H$788</f>
        <v>4.6672361083691504E-3</v>
      </c>
      <c r="L112" s="129">
        <f t="shared" si="23"/>
        <v>4.6672361083691504E-3</v>
      </c>
      <c r="M112" s="40"/>
    </row>
    <row r="113" spans="1:13" ht="15.75" thickBot="1">
      <c r="A113" s="33">
        <v>13</v>
      </c>
      <c r="B113" s="6">
        <v>4</v>
      </c>
      <c r="C113" s="6" t="s">
        <v>81</v>
      </c>
      <c r="D113" s="35" t="s">
        <v>19</v>
      </c>
      <c r="E113" s="36">
        <v>1</v>
      </c>
      <c r="F113" s="104">
        <v>37800</v>
      </c>
      <c r="G113" s="104">
        <f t="shared" si="22"/>
        <v>37800</v>
      </c>
      <c r="H113" s="38"/>
      <c r="K113" s="129">
        <f>+F113/$H$788</f>
        <v>7.0636420922627272E-4</v>
      </c>
      <c r="L113" s="129">
        <f t="shared" si="23"/>
        <v>7.0636420922627272E-4</v>
      </c>
      <c r="M113" s="40"/>
    </row>
    <row r="114" spans="1:13" ht="15.75" thickBot="1">
      <c r="A114" s="23"/>
      <c r="B114" s="24"/>
      <c r="C114" s="55" t="s">
        <v>82</v>
      </c>
      <c r="D114" s="56"/>
      <c r="E114" s="57"/>
      <c r="F114" s="106"/>
      <c r="G114" s="106"/>
      <c r="H114" s="57">
        <f>+H8+H24+H28+H33+H54+H73+H78+H91+H93+H98+H100+H105+H110</f>
        <v>13956159.524</v>
      </c>
      <c r="K114" s="125"/>
      <c r="L114" s="125"/>
      <c r="M114" s="143">
        <f>+M8+M24+M28+M33+M54+M73+M78+M91+M93+M98+M100+M105+M110</f>
        <v>0.26079713190491993</v>
      </c>
    </row>
    <row r="116" spans="1:13" ht="15.75" thickBot="1">
      <c r="A116" s="20" t="s">
        <v>2</v>
      </c>
      <c r="B116" s="58" t="s">
        <v>3</v>
      </c>
      <c r="C116" s="21" t="s">
        <v>4</v>
      </c>
      <c r="D116" s="21" t="s">
        <v>5</v>
      </c>
      <c r="E116" s="22" t="s">
        <v>6</v>
      </c>
      <c r="F116" s="22" t="s">
        <v>7</v>
      </c>
      <c r="G116" s="22" t="s">
        <v>471</v>
      </c>
      <c r="H116" s="59" t="s">
        <v>472</v>
      </c>
      <c r="K116" s="132"/>
      <c r="L116" s="132"/>
      <c r="M116" s="133"/>
    </row>
    <row r="117" spans="1:13" ht="15.75" thickBot="1">
      <c r="A117" s="23"/>
      <c r="B117" s="24" t="s">
        <v>83</v>
      </c>
      <c r="C117" s="60" t="s">
        <v>84</v>
      </c>
      <c r="D117" s="24"/>
      <c r="E117" s="57"/>
      <c r="F117" s="106"/>
      <c r="G117" s="106"/>
      <c r="H117" s="57"/>
      <c r="K117" s="125"/>
      <c r="L117" s="125"/>
      <c r="M117" s="126"/>
    </row>
    <row r="118" spans="1:13">
      <c r="A118" s="25">
        <v>14</v>
      </c>
      <c r="B118" s="26" t="s">
        <v>10</v>
      </c>
      <c r="C118" s="27" t="s">
        <v>85</v>
      </c>
      <c r="D118" s="28"/>
      <c r="E118" s="29"/>
      <c r="F118" s="103"/>
      <c r="G118" s="103"/>
      <c r="H118" s="30">
        <f>SUM(G119:G134)</f>
        <v>1043608</v>
      </c>
      <c r="J118" s="114"/>
      <c r="K118" s="127"/>
      <c r="L118" s="127"/>
      <c r="M118" s="128">
        <f>SUM(L119:L134)</f>
        <v>1.950178147254529E-2</v>
      </c>
    </row>
    <row r="119" spans="1:13" s="34" customFormat="1" ht="14.25">
      <c r="A119" s="33">
        <v>14</v>
      </c>
      <c r="B119" s="34">
        <v>1</v>
      </c>
      <c r="C119" s="34" t="s">
        <v>415</v>
      </c>
      <c r="D119" s="48" t="s">
        <v>26</v>
      </c>
      <c r="E119" s="36">
        <v>3</v>
      </c>
      <c r="F119" s="104">
        <v>1790</v>
      </c>
      <c r="G119" s="104">
        <f t="shared" ref="G119:G134" si="24">+E119*F119</f>
        <v>5370</v>
      </c>
      <c r="H119" s="37"/>
      <c r="J119" s="37"/>
      <c r="K119" s="129">
        <f t="shared" ref="K119:K134" si="25">+F119/$H$788</f>
        <v>3.3449522077117145E-5</v>
      </c>
      <c r="L119" s="129">
        <f t="shared" ref="L119:L134" si="26">+E119*K119</f>
        <v>1.0034856623135143E-4</v>
      </c>
      <c r="M119" s="134"/>
    </row>
    <row r="120" spans="1:13" s="34" customFormat="1" ht="14.25">
      <c r="A120" s="33">
        <v>14</v>
      </c>
      <c r="B120" s="34">
        <v>2</v>
      </c>
      <c r="C120" s="34" t="s">
        <v>416</v>
      </c>
      <c r="D120" s="48" t="s">
        <v>26</v>
      </c>
      <c r="E120" s="36">
        <v>3</v>
      </c>
      <c r="F120" s="104">
        <v>21800</v>
      </c>
      <c r="G120" s="104">
        <f t="shared" si="24"/>
        <v>65400</v>
      </c>
      <c r="H120" s="37"/>
      <c r="J120" s="37"/>
      <c r="K120" s="129">
        <f t="shared" si="25"/>
        <v>4.0737406775483452E-4</v>
      </c>
      <c r="L120" s="129">
        <f t="shared" si="26"/>
        <v>1.2221222032645035E-3</v>
      </c>
      <c r="M120" s="134"/>
    </row>
    <row r="121" spans="1:13" s="34" customFormat="1" ht="14.25">
      <c r="A121" s="33">
        <v>14</v>
      </c>
      <c r="B121" s="34">
        <v>3</v>
      </c>
      <c r="C121" s="34" t="s">
        <v>417</v>
      </c>
      <c r="D121" s="48" t="s">
        <v>26</v>
      </c>
      <c r="E121" s="36">
        <v>1</v>
      </c>
      <c r="F121" s="104">
        <v>13200</v>
      </c>
      <c r="G121" s="104">
        <f t="shared" si="24"/>
        <v>13200</v>
      </c>
      <c r="H121" s="37"/>
      <c r="J121" s="37"/>
      <c r="K121" s="129">
        <f t="shared" si="25"/>
        <v>2.466668667139365E-4</v>
      </c>
      <c r="L121" s="129">
        <f t="shared" si="26"/>
        <v>2.466668667139365E-4</v>
      </c>
      <c r="M121" s="134"/>
    </row>
    <row r="122" spans="1:13" s="34" customFormat="1" ht="14.25">
      <c r="A122" s="33">
        <v>14</v>
      </c>
      <c r="B122" s="34">
        <v>4</v>
      </c>
      <c r="C122" s="34" t="s">
        <v>418</v>
      </c>
      <c r="D122" s="48" t="s">
        <v>26</v>
      </c>
      <c r="E122" s="36">
        <v>1</v>
      </c>
      <c r="F122" s="104">
        <v>42700</v>
      </c>
      <c r="G122" s="104">
        <f t="shared" si="24"/>
        <v>42700</v>
      </c>
      <c r="H122" s="37"/>
      <c r="J122" s="37"/>
      <c r="K122" s="129">
        <f t="shared" si="25"/>
        <v>7.9792994005190064E-4</v>
      </c>
      <c r="L122" s="129">
        <f t="shared" si="26"/>
        <v>7.9792994005190064E-4</v>
      </c>
      <c r="M122" s="134"/>
    </row>
    <row r="123" spans="1:13" s="34" customFormat="1" ht="14.25">
      <c r="A123" s="33">
        <v>14</v>
      </c>
      <c r="B123" s="34">
        <v>5</v>
      </c>
      <c r="C123" s="34" t="s">
        <v>419</v>
      </c>
      <c r="D123" s="48" t="s">
        <v>26</v>
      </c>
      <c r="E123" s="36">
        <v>2</v>
      </c>
      <c r="F123" s="104">
        <v>6400</v>
      </c>
      <c r="G123" s="104">
        <f t="shared" si="24"/>
        <v>12800</v>
      </c>
      <c r="H123" s="37"/>
      <c r="J123" s="37"/>
      <c r="K123" s="129">
        <f t="shared" si="25"/>
        <v>1.1959605658857527E-4</v>
      </c>
      <c r="L123" s="129">
        <f t="shared" si="26"/>
        <v>2.3919211317715054E-4</v>
      </c>
      <c r="M123" s="134"/>
    </row>
    <row r="124" spans="1:13" s="34" customFormat="1" ht="14.25">
      <c r="A124" s="33">
        <v>14</v>
      </c>
      <c r="B124" s="34">
        <v>6</v>
      </c>
      <c r="C124" s="34" t="s">
        <v>420</v>
      </c>
      <c r="D124" s="48" t="s">
        <v>26</v>
      </c>
      <c r="E124" s="36">
        <v>3</v>
      </c>
      <c r="F124" s="104">
        <v>24500</v>
      </c>
      <c r="G124" s="104">
        <f t="shared" si="24"/>
        <v>73500</v>
      </c>
      <c r="H124" s="37"/>
      <c r="J124" s="37"/>
      <c r="K124" s="129">
        <f t="shared" si="25"/>
        <v>4.578286541281397E-4</v>
      </c>
      <c r="L124" s="129">
        <f t="shared" si="26"/>
        <v>1.3734859623844191E-3</v>
      </c>
      <c r="M124" s="134"/>
    </row>
    <row r="125" spans="1:13" s="34" customFormat="1" ht="14.25">
      <c r="A125" s="33">
        <v>14</v>
      </c>
      <c r="B125" s="34">
        <v>7</v>
      </c>
      <c r="C125" s="34" t="s">
        <v>421</v>
      </c>
      <c r="D125" s="48" t="s">
        <v>26</v>
      </c>
      <c r="E125" s="36">
        <v>2</v>
      </c>
      <c r="F125" s="104">
        <v>185000</v>
      </c>
      <c r="G125" s="104">
        <f t="shared" si="24"/>
        <v>370000</v>
      </c>
      <c r="H125" s="37"/>
      <c r="J125" s="37"/>
      <c r="K125" s="129">
        <f t="shared" si="25"/>
        <v>3.4570735107635042E-3</v>
      </c>
      <c r="L125" s="129">
        <f t="shared" si="26"/>
        <v>6.9141470215270083E-3</v>
      </c>
      <c r="M125" s="134"/>
    </row>
    <row r="126" spans="1:13" s="34" customFormat="1" ht="14.25">
      <c r="A126" s="33">
        <v>14</v>
      </c>
      <c r="B126" s="34">
        <v>8</v>
      </c>
      <c r="C126" s="34" t="s">
        <v>422</v>
      </c>
      <c r="D126" s="48" t="s">
        <v>26</v>
      </c>
      <c r="E126" s="36">
        <v>1</v>
      </c>
      <c r="F126" s="104">
        <v>1200</v>
      </c>
      <c r="G126" s="104">
        <f t="shared" si="24"/>
        <v>1200</v>
      </c>
      <c r="H126" s="37"/>
      <c r="J126" s="37"/>
      <c r="K126" s="129">
        <f t="shared" si="25"/>
        <v>2.2424260610357863E-5</v>
      </c>
      <c r="L126" s="129">
        <f t="shared" si="26"/>
        <v>2.2424260610357863E-5</v>
      </c>
      <c r="M126" s="134"/>
    </row>
    <row r="127" spans="1:13" s="34" customFormat="1" ht="14.25">
      <c r="A127" s="33">
        <v>14</v>
      </c>
      <c r="B127" s="34">
        <v>9</v>
      </c>
      <c r="C127" s="34" t="s">
        <v>423</v>
      </c>
      <c r="D127" s="48" t="s">
        <v>26</v>
      </c>
      <c r="E127" s="36">
        <v>2</v>
      </c>
      <c r="F127" s="104">
        <v>24000</v>
      </c>
      <c r="G127" s="104">
        <f t="shared" si="24"/>
        <v>48000</v>
      </c>
      <c r="H127" s="37"/>
      <c r="J127" s="37"/>
      <c r="K127" s="129">
        <f t="shared" si="25"/>
        <v>4.4848521220715727E-4</v>
      </c>
      <c r="L127" s="129">
        <f t="shared" si="26"/>
        <v>8.9697042441431454E-4</v>
      </c>
      <c r="M127" s="134"/>
    </row>
    <row r="128" spans="1:13" s="34" customFormat="1" ht="14.25">
      <c r="A128" s="33">
        <v>14</v>
      </c>
      <c r="B128" s="34">
        <v>10</v>
      </c>
      <c r="C128" s="34" t="s">
        <v>424</v>
      </c>
      <c r="D128" s="48" t="s">
        <v>26</v>
      </c>
      <c r="E128" s="36">
        <v>1</v>
      </c>
      <c r="F128" s="104">
        <v>33462</v>
      </c>
      <c r="G128" s="104">
        <f t="shared" si="24"/>
        <v>33462</v>
      </c>
      <c r="H128" s="37"/>
      <c r="J128" s="37"/>
      <c r="K128" s="129">
        <f t="shared" si="25"/>
        <v>6.2530050711982906E-4</v>
      </c>
      <c r="L128" s="129">
        <f t="shared" si="26"/>
        <v>6.2530050711982906E-4</v>
      </c>
      <c r="M128" s="134"/>
    </row>
    <row r="129" spans="1:13" s="34" customFormat="1" ht="14.25">
      <c r="A129" s="33">
        <v>14</v>
      </c>
      <c r="B129" s="34">
        <v>11</v>
      </c>
      <c r="C129" s="34" t="s">
        <v>425</v>
      </c>
      <c r="D129" s="48" t="s">
        <v>26</v>
      </c>
      <c r="E129" s="36">
        <v>4</v>
      </c>
      <c r="F129" s="104">
        <v>16200</v>
      </c>
      <c r="G129" s="104">
        <f t="shared" si="24"/>
        <v>64800</v>
      </c>
      <c r="H129" s="37"/>
      <c r="J129" s="37"/>
      <c r="K129" s="129">
        <f t="shared" si="25"/>
        <v>3.0272751823983118E-4</v>
      </c>
      <c r="L129" s="129">
        <f t="shared" si="26"/>
        <v>1.2109100729593247E-3</v>
      </c>
      <c r="M129" s="134"/>
    </row>
    <row r="130" spans="1:13" s="34" customFormat="1" ht="14.25">
      <c r="A130" s="33">
        <v>14</v>
      </c>
      <c r="B130" s="34">
        <v>12</v>
      </c>
      <c r="C130" s="34" t="s">
        <v>426</v>
      </c>
      <c r="D130" s="48" t="s">
        <v>26</v>
      </c>
      <c r="E130" s="36">
        <v>9</v>
      </c>
      <c r="F130" s="104">
        <v>690</v>
      </c>
      <c r="G130" s="104">
        <f t="shared" si="24"/>
        <v>6210</v>
      </c>
      <c r="H130" s="37"/>
      <c r="J130" s="37"/>
      <c r="K130" s="129">
        <f t="shared" si="25"/>
        <v>1.2893949850955771E-5</v>
      </c>
      <c r="L130" s="129">
        <f t="shared" si="26"/>
        <v>1.1604554865860194E-4</v>
      </c>
      <c r="M130" s="134"/>
    </row>
    <row r="131" spans="1:13" s="34" customFormat="1" ht="14.25">
      <c r="A131" s="33">
        <v>14</v>
      </c>
      <c r="B131" s="34">
        <v>13</v>
      </c>
      <c r="C131" s="34" t="s">
        <v>427</v>
      </c>
      <c r="D131" s="48" t="s">
        <v>26</v>
      </c>
      <c r="E131" s="36">
        <v>1</v>
      </c>
      <c r="F131" s="104">
        <v>16400</v>
      </c>
      <c r="G131" s="104">
        <f t="shared" si="24"/>
        <v>16400</v>
      </c>
      <c r="H131" s="37"/>
      <c r="J131" s="37"/>
      <c r="K131" s="129">
        <f t="shared" si="25"/>
        <v>3.0646489500822416E-4</v>
      </c>
      <c r="L131" s="129">
        <f t="shared" si="26"/>
        <v>3.0646489500822416E-4</v>
      </c>
      <c r="M131" s="134"/>
    </row>
    <row r="132" spans="1:13" s="34" customFormat="1" ht="14.25">
      <c r="A132" s="33">
        <v>14</v>
      </c>
      <c r="B132" s="34">
        <v>14</v>
      </c>
      <c r="C132" s="34" t="s">
        <v>428</v>
      </c>
      <c r="D132" s="48" t="s">
        <v>26</v>
      </c>
      <c r="E132" s="36">
        <v>1</v>
      </c>
      <c r="F132" s="104">
        <v>220700</v>
      </c>
      <c r="G132" s="104">
        <f t="shared" si="24"/>
        <v>220700</v>
      </c>
      <c r="H132" s="37"/>
      <c r="J132" s="37"/>
      <c r="K132" s="129">
        <f t="shared" si="25"/>
        <v>4.1241952639216508E-3</v>
      </c>
      <c r="L132" s="129">
        <f t="shared" si="26"/>
        <v>4.1241952639216508E-3</v>
      </c>
      <c r="M132" s="134"/>
    </row>
    <row r="133" spans="1:13" s="34" customFormat="1" ht="14.25">
      <c r="A133" s="33">
        <v>14</v>
      </c>
      <c r="B133" s="34">
        <v>15</v>
      </c>
      <c r="C133" s="34" t="s">
        <v>479</v>
      </c>
      <c r="D133" s="48" t="s">
        <v>26</v>
      </c>
      <c r="E133" s="36">
        <v>3</v>
      </c>
      <c r="F133" s="104">
        <v>1622</v>
      </c>
      <c r="G133" s="104">
        <f t="shared" si="24"/>
        <v>4866</v>
      </c>
      <c r="H133" s="37"/>
      <c r="J133" s="37"/>
      <c r="K133" s="129">
        <f t="shared" si="25"/>
        <v>3.0310125591667047E-5</v>
      </c>
      <c r="L133" s="129">
        <f t="shared" si="26"/>
        <v>9.0930376775001144E-5</v>
      </c>
      <c r="M133" s="134"/>
    </row>
    <row r="134" spans="1:13" s="34" customFormat="1" ht="14.25">
      <c r="A134" s="33">
        <v>14</v>
      </c>
      <c r="B134" s="34">
        <v>16</v>
      </c>
      <c r="C134" s="34" t="s">
        <v>467</v>
      </c>
      <c r="D134" s="48" t="s">
        <v>19</v>
      </c>
      <c r="E134" s="36">
        <v>1</v>
      </c>
      <c r="F134" s="104">
        <v>65000</v>
      </c>
      <c r="G134" s="104">
        <f t="shared" si="24"/>
        <v>65000</v>
      </c>
      <c r="H134" s="37"/>
      <c r="J134" s="37"/>
      <c r="K134" s="129">
        <f t="shared" si="25"/>
        <v>1.2146474497277176E-3</v>
      </c>
      <c r="L134" s="129">
        <f t="shared" si="26"/>
        <v>1.2146474497277176E-3</v>
      </c>
      <c r="M134" s="134"/>
    </row>
    <row r="135" spans="1:13">
      <c r="A135" s="41">
        <v>15</v>
      </c>
      <c r="B135" s="42" t="s">
        <v>10</v>
      </c>
      <c r="C135" s="43" t="s">
        <v>86</v>
      </c>
      <c r="D135" s="44"/>
      <c r="E135" s="45"/>
      <c r="F135" s="105"/>
      <c r="G135" s="105"/>
      <c r="H135" s="46">
        <f>SUM(G136:G155)</f>
        <v>1039159</v>
      </c>
      <c r="J135" s="114"/>
      <c r="K135" s="130"/>
      <c r="L135" s="130"/>
      <c r="M135" s="131">
        <f>SUM(L136:L155)</f>
        <v>1.941864352633239E-2</v>
      </c>
    </row>
    <row r="136" spans="1:13" s="34" customFormat="1">
      <c r="A136" s="61">
        <v>15</v>
      </c>
      <c r="B136" s="62">
        <v>1</v>
      </c>
      <c r="C136" s="34" t="s">
        <v>378</v>
      </c>
      <c r="D136" s="35" t="s">
        <v>26</v>
      </c>
      <c r="E136" s="36">
        <v>3</v>
      </c>
      <c r="F136" s="104">
        <v>3760</v>
      </c>
      <c r="G136" s="104">
        <f>+E136*F136</f>
        <v>11280</v>
      </c>
      <c r="H136" s="38"/>
      <c r="J136" s="37"/>
      <c r="K136" s="129">
        <f t="shared" ref="K136:K155" si="27">+F136/$H$788</f>
        <v>7.0262683245787976E-5</v>
      </c>
      <c r="L136" s="129">
        <f t="shared" ref="L136:L155" si="28">+E136*K136</f>
        <v>2.1078804973736391E-4</v>
      </c>
      <c r="M136" s="40"/>
    </row>
    <row r="137" spans="1:13" s="34" customFormat="1">
      <c r="A137" s="61">
        <v>15</v>
      </c>
      <c r="B137" s="62">
        <v>2</v>
      </c>
      <c r="C137" s="34" t="s">
        <v>379</v>
      </c>
      <c r="D137" s="35" t="s">
        <v>26</v>
      </c>
      <c r="E137" s="36">
        <v>1</v>
      </c>
      <c r="F137" s="104">
        <v>18956</v>
      </c>
      <c r="G137" s="104">
        <f t="shared" ref="G137:G158" si="29">+E137*F137</f>
        <v>18956</v>
      </c>
      <c r="H137" s="38"/>
      <c r="J137" s="37"/>
      <c r="K137" s="129">
        <f t="shared" si="27"/>
        <v>3.5422857010828637E-4</v>
      </c>
      <c r="L137" s="129">
        <f t="shared" si="28"/>
        <v>3.5422857010828637E-4</v>
      </c>
      <c r="M137" s="40"/>
    </row>
    <row r="138" spans="1:13" s="34" customFormat="1">
      <c r="A138" s="61">
        <v>15</v>
      </c>
      <c r="B138" s="62">
        <v>3</v>
      </c>
      <c r="C138" s="34" t="s">
        <v>380</v>
      </c>
      <c r="D138" s="35" t="s">
        <v>26</v>
      </c>
      <c r="E138" s="36">
        <v>1</v>
      </c>
      <c r="F138" s="104">
        <v>38315</v>
      </c>
      <c r="G138" s="104">
        <f t="shared" si="29"/>
        <v>38315</v>
      </c>
      <c r="H138" s="38"/>
      <c r="J138" s="37"/>
      <c r="K138" s="129">
        <f t="shared" si="27"/>
        <v>7.1598795440488462E-4</v>
      </c>
      <c r="L138" s="129">
        <f t="shared" si="28"/>
        <v>7.1598795440488462E-4</v>
      </c>
      <c r="M138" s="40"/>
    </row>
    <row r="139" spans="1:13" s="34" customFormat="1">
      <c r="A139" s="61">
        <v>15</v>
      </c>
      <c r="B139" s="62">
        <v>4</v>
      </c>
      <c r="C139" s="34" t="s">
        <v>381</v>
      </c>
      <c r="D139" s="35" t="s">
        <v>26</v>
      </c>
      <c r="E139" s="36">
        <v>2</v>
      </c>
      <c r="F139" s="104">
        <v>20576</v>
      </c>
      <c r="G139" s="104">
        <f t="shared" si="29"/>
        <v>41152</v>
      </c>
      <c r="H139" s="38"/>
      <c r="J139" s="37"/>
      <c r="K139" s="129">
        <f t="shared" si="27"/>
        <v>3.8450132193226951E-4</v>
      </c>
      <c r="L139" s="129">
        <f t="shared" si="28"/>
        <v>7.6900264386453902E-4</v>
      </c>
      <c r="M139" s="40"/>
    </row>
    <row r="140" spans="1:13" s="34" customFormat="1">
      <c r="A140" s="61">
        <v>15</v>
      </c>
      <c r="B140" s="62">
        <v>5</v>
      </c>
      <c r="C140" s="34" t="s">
        <v>382</v>
      </c>
      <c r="D140" s="35" t="s">
        <v>26</v>
      </c>
      <c r="E140" s="36">
        <v>1</v>
      </c>
      <c r="F140" s="104">
        <v>3272</v>
      </c>
      <c r="G140" s="104">
        <f t="shared" si="29"/>
        <v>3272</v>
      </c>
      <c r="H140" s="38"/>
      <c r="J140" s="37"/>
      <c r="K140" s="129">
        <f t="shared" si="27"/>
        <v>6.1143483930909106E-5</v>
      </c>
      <c r="L140" s="129">
        <f t="shared" si="28"/>
        <v>6.1143483930909106E-5</v>
      </c>
      <c r="M140" s="40"/>
    </row>
    <row r="141" spans="1:13" s="34" customFormat="1">
      <c r="A141" s="61">
        <v>15</v>
      </c>
      <c r="B141" s="62">
        <v>6</v>
      </c>
      <c r="C141" s="34" t="s">
        <v>383</v>
      </c>
      <c r="D141" s="35" t="s">
        <v>26</v>
      </c>
      <c r="E141" s="36">
        <v>1</v>
      </c>
      <c r="F141" s="104">
        <v>17100</v>
      </c>
      <c r="G141" s="104">
        <f t="shared" si="29"/>
        <v>17100</v>
      </c>
      <c r="H141" s="38"/>
      <c r="J141" s="37"/>
      <c r="K141" s="129">
        <f t="shared" si="27"/>
        <v>3.1954571369759957E-4</v>
      </c>
      <c r="L141" s="129">
        <f t="shared" si="28"/>
        <v>3.1954571369759957E-4</v>
      </c>
      <c r="M141" s="40"/>
    </row>
    <row r="142" spans="1:13" s="34" customFormat="1">
      <c r="A142" s="61">
        <v>15</v>
      </c>
      <c r="B142" s="62">
        <v>7</v>
      </c>
      <c r="C142" s="34" t="s">
        <v>384</v>
      </c>
      <c r="D142" s="35" t="s">
        <v>26</v>
      </c>
      <c r="E142" s="36">
        <v>2</v>
      </c>
      <c r="F142" s="104">
        <v>23660</v>
      </c>
      <c r="G142" s="104">
        <f t="shared" si="29"/>
        <v>47320</v>
      </c>
      <c r="H142" s="38"/>
      <c r="J142" s="37"/>
      <c r="K142" s="129">
        <f t="shared" si="27"/>
        <v>4.421316717008892E-4</v>
      </c>
      <c r="L142" s="129">
        <f t="shared" si="28"/>
        <v>8.8426334340177841E-4</v>
      </c>
      <c r="M142" s="40"/>
    </row>
    <row r="143" spans="1:13" s="34" customFormat="1">
      <c r="A143" s="61">
        <v>15</v>
      </c>
      <c r="B143" s="62">
        <v>8</v>
      </c>
      <c r="C143" s="34" t="s">
        <v>385</v>
      </c>
      <c r="D143" s="35" t="s">
        <v>26</v>
      </c>
      <c r="E143" s="36">
        <v>1</v>
      </c>
      <c r="F143" s="104">
        <v>85100</v>
      </c>
      <c r="G143" s="104">
        <f t="shared" si="29"/>
        <v>85100</v>
      </c>
      <c r="H143" s="38"/>
      <c r="J143" s="37"/>
      <c r="K143" s="129">
        <f t="shared" si="27"/>
        <v>1.5902538149512118E-3</v>
      </c>
      <c r="L143" s="129">
        <f t="shared" si="28"/>
        <v>1.5902538149512118E-3</v>
      </c>
      <c r="M143" s="40"/>
    </row>
    <row r="144" spans="1:13" s="34" customFormat="1">
      <c r="A144" s="61">
        <v>15</v>
      </c>
      <c r="B144" s="62">
        <v>9</v>
      </c>
      <c r="C144" s="34" t="s">
        <v>386</v>
      </c>
      <c r="D144" s="35" t="s">
        <v>26</v>
      </c>
      <c r="E144" s="36">
        <v>2</v>
      </c>
      <c r="F144" s="104">
        <v>85100</v>
      </c>
      <c r="G144" s="104">
        <f t="shared" si="29"/>
        <v>170200</v>
      </c>
      <c r="H144" s="38"/>
      <c r="J144" s="37"/>
      <c r="K144" s="129">
        <f t="shared" si="27"/>
        <v>1.5902538149512118E-3</v>
      </c>
      <c r="L144" s="129">
        <f t="shared" si="28"/>
        <v>3.1805076299024236E-3</v>
      </c>
      <c r="M144" s="40"/>
    </row>
    <row r="145" spans="1:13" s="34" customFormat="1">
      <c r="A145" s="61">
        <v>15</v>
      </c>
      <c r="B145" s="62">
        <v>10</v>
      </c>
      <c r="C145" s="34" t="s">
        <v>387</v>
      </c>
      <c r="D145" s="35" t="s">
        <v>26</v>
      </c>
      <c r="E145" s="36">
        <v>4</v>
      </c>
      <c r="F145" s="104">
        <v>36750</v>
      </c>
      <c r="G145" s="104">
        <f t="shared" si="29"/>
        <v>147000</v>
      </c>
      <c r="H145" s="38"/>
      <c r="J145" s="37"/>
      <c r="K145" s="129">
        <f t="shared" si="27"/>
        <v>6.8674298119220957E-4</v>
      </c>
      <c r="L145" s="129">
        <f t="shared" si="28"/>
        <v>2.7469719247688383E-3</v>
      </c>
      <c r="M145" s="40"/>
    </row>
    <row r="146" spans="1:13" s="34" customFormat="1">
      <c r="A146" s="61">
        <v>15</v>
      </c>
      <c r="B146" s="62">
        <v>11</v>
      </c>
      <c r="C146" s="34" t="s">
        <v>388</v>
      </c>
      <c r="D146" s="35" t="s">
        <v>26</v>
      </c>
      <c r="E146" s="36">
        <v>9</v>
      </c>
      <c r="F146" s="104">
        <v>24516</v>
      </c>
      <c r="G146" s="104">
        <f t="shared" si="29"/>
        <v>220644</v>
      </c>
      <c r="H146" s="38"/>
      <c r="J146" s="37"/>
      <c r="K146" s="129">
        <f t="shared" si="27"/>
        <v>4.5812764426961114E-4</v>
      </c>
      <c r="L146" s="129">
        <f t="shared" si="28"/>
        <v>4.1231487984265004E-3</v>
      </c>
      <c r="M146" s="40"/>
    </row>
    <row r="147" spans="1:13" s="34" customFormat="1">
      <c r="A147" s="61">
        <v>15</v>
      </c>
      <c r="B147" s="62">
        <v>12</v>
      </c>
      <c r="C147" s="34" t="s">
        <v>389</v>
      </c>
      <c r="D147" s="35" t="s">
        <v>26</v>
      </c>
      <c r="E147" s="36">
        <v>4</v>
      </c>
      <c r="F147" s="104">
        <v>12160</v>
      </c>
      <c r="G147" s="104">
        <f t="shared" si="29"/>
        <v>48640</v>
      </c>
      <c r="H147" s="38"/>
      <c r="J147" s="37"/>
      <c r="K147" s="129">
        <f t="shared" si="27"/>
        <v>2.2723250751829303E-4</v>
      </c>
      <c r="L147" s="129">
        <f t="shared" si="28"/>
        <v>9.089300300731721E-4</v>
      </c>
      <c r="M147" s="40"/>
    </row>
    <row r="148" spans="1:13" s="34" customFormat="1">
      <c r="A148" s="61">
        <v>15</v>
      </c>
      <c r="B148" s="62">
        <v>13</v>
      </c>
      <c r="C148" s="34" t="s">
        <v>390</v>
      </c>
      <c r="D148" s="35" t="s">
        <v>26</v>
      </c>
      <c r="E148" s="36">
        <v>1</v>
      </c>
      <c r="F148" s="104">
        <v>19200</v>
      </c>
      <c r="G148" s="104">
        <f t="shared" si="29"/>
        <v>19200</v>
      </c>
      <c r="H148" s="38"/>
      <c r="J148" s="37"/>
      <c r="K148" s="129">
        <f t="shared" si="27"/>
        <v>3.587881697657258E-4</v>
      </c>
      <c r="L148" s="129">
        <f t="shared" si="28"/>
        <v>3.587881697657258E-4</v>
      </c>
      <c r="M148" s="40"/>
    </row>
    <row r="149" spans="1:13" s="34" customFormat="1">
      <c r="A149" s="61">
        <v>15</v>
      </c>
      <c r="B149" s="62">
        <v>14</v>
      </c>
      <c r="C149" s="34" t="s">
        <v>391</v>
      </c>
      <c r="D149" s="35" t="s">
        <v>26</v>
      </c>
      <c r="E149" s="36">
        <v>2</v>
      </c>
      <c r="F149" s="104">
        <v>18980</v>
      </c>
      <c r="G149" s="104">
        <f t="shared" si="29"/>
        <v>37960</v>
      </c>
      <c r="H149" s="38"/>
      <c r="J149" s="37"/>
      <c r="K149" s="129">
        <f t="shared" si="27"/>
        <v>3.5467705532049354E-4</v>
      </c>
      <c r="L149" s="129">
        <f t="shared" si="28"/>
        <v>7.0935411064098708E-4</v>
      </c>
      <c r="M149" s="40"/>
    </row>
    <row r="150" spans="1:13" s="34" customFormat="1">
      <c r="A150" s="61">
        <v>15</v>
      </c>
      <c r="B150" s="62">
        <v>15</v>
      </c>
      <c r="C150" s="34" t="s">
        <v>392</v>
      </c>
      <c r="D150" s="35" t="s">
        <v>26</v>
      </c>
      <c r="E150" s="36">
        <v>1</v>
      </c>
      <c r="F150" s="104">
        <v>14830</v>
      </c>
      <c r="G150" s="104">
        <f t="shared" si="29"/>
        <v>14830</v>
      </c>
      <c r="H150" s="38"/>
      <c r="J150" s="37"/>
      <c r="K150" s="129">
        <f t="shared" si="27"/>
        <v>2.7712648737633925E-4</v>
      </c>
      <c r="L150" s="129">
        <f t="shared" si="28"/>
        <v>2.7712648737633925E-4</v>
      </c>
      <c r="M150" s="40"/>
    </row>
    <row r="151" spans="1:13" s="34" customFormat="1">
      <c r="A151" s="61">
        <v>15</v>
      </c>
      <c r="B151" s="62">
        <v>16</v>
      </c>
      <c r="C151" s="34" t="s">
        <v>393</v>
      </c>
      <c r="D151" s="35" t="s">
        <v>26</v>
      </c>
      <c r="E151" s="36">
        <v>1</v>
      </c>
      <c r="F151" s="104">
        <v>9660</v>
      </c>
      <c r="G151" s="104">
        <f t="shared" si="29"/>
        <v>9660</v>
      </c>
      <c r="H151" s="38"/>
      <c r="J151" s="37"/>
      <c r="K151" s="129">
        <f t="shared" si="27"/>
        <v>1.805152979133808E-4</v>
      </c>
      <c r="L151" s="129">
        <f t="shared" si="28"/>
        <v>1.805152979133808E-4</v>
      </c>
      <c r="M151" s="40"/>
    </row>
    <row r="152" spans="1:13" s="34" customFormat="1">
      <c r="A152" s="61">
        <v>15</v>
      </c>
      <c r="B152" s="62">
        <v>17</v>
      </c>
      <c r="C152" s="34" t="s">
        <v>394</v>
      </c>
      <c r="D152" s="35" t="s">
        <v>26</v>
      </c>
      <c r="E152" s="36">
        <v>1</v>
      </c>
      <c r="F152" s="104">
        <v>6330</v>
      </c>
      <c r="G152" s="104">
        <f t="shared" si="29"/>
        <v>6330</v>
      </c>
      <c r="H152" s="38"/>
      <c r="J152" s="37"/>
      <c r="K152" s="129">
        <f t="shared" si="27"/>
        <v>1.1828797471963773E-4</v>
      </c>
      <c r="L152" s="129">
        <f t="shared" si="28"/>
        <v>1.1828797471963773E-4</v>
      </c>
      <c r="M152" s="40"/>
    </row>
    <row r="153" spans="1:13" s="34" customFormat="1">
      <c r="A153" s="61">
        <v>15</v>
      </c>
      <c r="B153" s="62">
        <v>18</v>
      </c>
      <c r="C153" s="34" t="s">
        <v>395</v>
      </c>
      <c r="D153" s="35" t="s">
        <v>26</v>
      </c>
      <c r="E153" s="36">
        <v>1</v>
      </c>
      <c r="F153" s="104">
        <v>24100</v>
      </c>
      <c r="G153" s="104">
        <f>+E153*F153</f>
        <v>24100</v>
      </c>
      <c r="H153" s="38"/>
      <c r="J153" s="37"/>
      <c r="K153" s="129">
        <f t="shared" si="27"/>
        <v>4.5035390059135379E-4</v>
      </c>
      <c r="L153" s="129">
        <f t="shared" si="28"/>
        <v>4.5035390059135379E-4</v>
      </c>
      <c r="M153" s="40"/>
    </row>
    <row r="154" spans="1:13" s="34" customFormat="1">
      <c r="A154" s="61">
        <v>15</v>
      </c>
      <c r="B154" s="62">
        <v>19</v>
      </c>
      <c r="C154" s="34" t="s">
        <v>468</v>
      </c>
      <c r="D154" s="35" t="s">
        <v>26</v>
      </c>
      <c r="E154" s="36">
        <v>2</v>
      </c>
      <c r="F154" s="104">
        <v>24200</v>
      </c>
      <c r="G154" s="104">
        <f>+E154*F154</f>
        <v>48400</v>
      </c>
      <c r="H154" s="38"/>
      <c r="J154" s="37"/>
      <c r="K154" s="129">
        <f t="shared" si="27"/>
        <v>4.5222258897555025E-4</v>
      </c>
      <c r="L154" s="129">
        <f t="shared" si="28"/>
        <v>9.044451779511005E-4</v>
      </c>
      <c r="M154" s="40"/>
    </row>
    <row r="155" spans="1:13" s="34" customFormat="1">
      <c r="A155" s="61">
        <v>15</v>
      </c>
      <c r="B155" s="62">
        <v>20</v>
      </c>
      <c r="C155" s="34" t="s">
        <v>469</v>
      </c>
      <c r="D155" s="65" t="s">
        <v>26</v>
      </c>
      <c r="E155" s="36">
        <v>3</v>
      </c>
      <c r="F155" s="104">
        <v>9900</v>
      </c>
      <c r="G155" s="104">
        <f>+E155*F155</f>
        <v>29700</v>
      </c>
      <c r="H155" s="38"/>
      <c r="J155" s="37"/>
      <c r="K155" s="129">
        <f t="shared" si="27"/>
        <v>1.8500015003545238E-4</v>
      </c>
      <c r="L155" s="129">
        <f t="shared" si="28"/>
        <v>5.5500045010635707E-4</v>
      </c>
      <c r="M155" s="40"/>
    </row>
    <row r="156" spans="1:13">
      <c r="A156" s="41">
        <v>16</v>
      </c>
      <c r="B156" s="42" t="s">
        <v>10</v>
      </c>
      <c r="C156" s="63" t="s">
        <v>87</v>
      </c>
      <c r="D156" s="44"/>
      <c r="E156" s="45"/>
      <c r="F156" s="105"/>
      <c r="G156" s="105"/>
      <c r="H156" s="46">
        <f>SUM(G157:G158)</f>
        <v>70000</v>
      </c>
      <c r="K156" s="130"/>
      <c r="L156" s="130"/>
      <c r="M156" s="131">
        <f>SUM(L157:L158)</f>
        <v>1.3080818689375421E-3</v>
      </c>
    </row>
    <row r="157" spans="1:13">
      <c r="A157" s="33">
        <v>16</v>
      </c>
      <c r="B157" s="34">
        <v>1</v>
      </c>
      <c r="C157" s="34" t="s">
        <v>90</v>
      </c>
      <c r="D157" s="64" t="s">
        <v>26</v>
      </c>
      <c r="E157" s="36">
        <v>1</v>
      </c>
      <c r="F157" s="104">
        <v>10200</v>
      </c>
      <c r="G157" s="104">
        <f t="shared" si="29"/>
        <v>10200</v>
      </c>
      <c r="H157" s="38"/>
      <c r="J157" s="34"/>
      <c r="K157" s="129">
        <f>+F157/$H$788</f>
        <v>1.9060621518804185E-4</v>
      </c>
      <c r="L157" s="129">
        <f t="shared" ref="L157" si="30">+E157*K157</f>
        <v>1.9060621518804185E-4</v>
      </c>
      <c r="M157" s="40"/>
    </row>
    <row r="158" spans="1:13">
      <c r="A158" s="33">
        <v>16</v>
      </c>
      <c r="B158" s="34">
        <v>2</v>
      </c>
      <c r="C158" s="34" t="s">
        <v>461</v>
      </c>
      <c r="D158" s="64" t="s">
        <v>19</v>
      </c>
      <c r="E158" s="36">
        <v>1</v>
      </c>
      <c r="F158" s="104">
        <v>59800</v>
      </c>
      <c r="G158" s="104">
        <f t="shared" si="29"/>
        <v>59800</v>
      </c>
      <c r="H158" s="38"/>
      <c r="J158" s="34"/>
      <c r="K158" s="129">
        <f>+F158/$H$788</f>
        <v>1.1174756537495002E-3</v>
      </c>
      <c r="L158" s="129">
        <f t="shared" ref="L158" si="31">+E158*K158</f>
        <v>1.1174756537495002E-3</v>
      </c>
      <c r="M158" s="40"/>
    </row>
    <row r="159" spans="1:13">
      <c r="A159" s="41">
        <v>19</v>
      </c>
      <c r="B159" s="42">
        <v>0</v>
      </c>
      <c r="C159" s="43" t="s">
        <v>91</v>
      </c>
      <c r="D159" s="66"/>
      <c r="E159" s="45"/>
      <c r="F159" s="105"/>
      <c r="G159" s="105"/>
      <c r="H159" s="46">
        <f>+G160</f>
        <v>3240</v>
      </c>
      <c r="K159" s="130"/>
      <c r="L159" s="130"/>
      <c r="M159" s="131">
        <f>+L160</f>
        <v>6.0545503647966232E-5</v>
      </c>
    </row>
    <row r="160" spans="1:13">
      <c r="A160" s="33">
        <v>19</v>
      </c>
      <c r="B160" s="34">
        <v>1</v>
      </c>
      <c r="C160" s="34" t="s">
        <v>216</v>
      </c>
      <c r="D160" s="64" t="s">
        <v>26</v>
      </c>
      <c r="E160" s="36">
        <v>2</v>
      </c>
      <c r="F160" s="104">
        <v>1620</v>
      </c>
      <c r="G160" s="100">
        <f>+E160*F160</f>
        <v>3240</v>
      </c>
      <c r="H160" s="38"/>
      <c r="K160" s="129">
        <f>+F160/$H$788</f>
        <v>3.0272751823983116E-5</v>
      </c>
      <c r="L160" s="129">
        <f t="shared" ref="L160" si="32">+E160*K160</f>
        <v>6.0545503647966232E-5</v>
      </c>
      <c r="M160" s="40"/>
    </row>
    <row r="161" spans="1:13">
      <c r="A161" s="41">
        <v>20</v>
      </c>
      <c r="B161" s="42" t="s">
        <v>10</v>
      </c>
      <c r="C161" s="43" t="s">
        <v>92</v>
      </c>
      <c r="D161" s="44"/>
      <c r="E161" s="45"/>
      <c r="F161" s="105"/>
      <c r="G161" s="105"/>
      <c r="H161" s="46">
        <f>SUM(G162:G167)</f>
        <v>362840</v>
      </c>
      <c r="K161" s="130"/>
      <c r="L161" s="130"/>
      <c r="M161" s="131">
        <f>SUM(L162:L167)</f>
        <v>6.78034893321854E-3</v>
      </c>
    </row>
    <row r="162" spans="1:13">
      <c r="A162" s="33">
        <v>20</v>
      </c>
      <c r="B162" s="34">
        <v>1</v>
      </c>
      <c r="C162" s="6" t="s">
        <v>93</v>
      </c>
      <c r="D162" s="48" t="s">
        <v>19</v>
      </c>
      <c r="E162" s="47">
        <v>1</v>
      </c>
      <c r="F162" s="100">
        <v>112540</v>
      </c>
      <c r="G162" s="100">
        <f t="shared" ref="G162:G167" si="33">+E162*F162</f>
        <v>112540</v>
      </c>
      <c r="H162" s="38"/>
      <c r="K162" s="129">
        <f t="shared" ref="K162:K167" si="34">+F162/$H$788</f>
        <v>2.1030219075747285E-3</v>
      </c>
      <c r="L162" s="129">
        <f t="shared" ref="L162:L167" si="35">+E162*K162</f>
        <v>2.1030219075747285E-3</v>
      </c>
      <c r="M162" s="40"/>
    </row>
    <row r="163" spans="1:13">
      <c r="A163" s="33">
        <v>20</v>
      </c>
      <c r="B163" s="34">
        <v>2</v>
      </c>
      <c r="C163" s="6" t="s">
        <v>94</v>
      </c>
      <c r="D163" s="48" t="s">
        <v>19</v>
      </c>
      <c r="E163" s="47">
        <v>1</v>
      </c>
      <c r="F163" s="100">
        <v>68300</v>
      </c>
      <c r="G163" s="100">
        <f t="shared" si="33"/>
        <v>68300</v>
      </c>
      <c r="H163" s="38"/>
      <c r="K163" s="129">
        <f t="shared" si="34"/>
        <v>1.2763141664062017E-3</v>
      </c>
      <c r="L163" s="129">
        <f t="shared" si="35"/>
        <v>1.2763141664062017E-3</v>
      </c>
      <c r="M163" s="40"/>
    </row>
    <row r="164" spans="1:13">
      <c r="A164" s="33">
        <v>20</v>
      </c>
      <c r="B164" s="34">
        <v>3</v>
      </c>
      <c r="C164" s="34" t="s">
        <v>95</v>
      </c>
      <c r="D164" s="48" t="s">
        <v>19</v>
      </c>
      <c r="E164" s="47">
        <v>1</v>
      </c>
      <c r="F164" s="100">
        <v>8500</v>
      </c>
      <c r="G164" s="100">
        <f t="shared" si="33"/>
        <v>8500</v>
      </c>
      <c r="H164" s="38"/>
      <c r="K164" s="129">
        <f t="shared" si="34"/>
        <v>1.5883851265670153E-4</v>
      </c>
      <c r="L164" s="129">
        <f t="shared" si="35"/>
        <v>1.5883851265670153E-4</v>
      </c>
      <c r="M164" s="40"/>
    </row>
    <row r="165" spans="1:13">
      <c r="A165" s="33">
        <v>20</v>
      </c>
      <c r="B165" s="34">
        <v>4</v>
      </c>
      <c r="C165" s="6" t="s">
        <v>96</v>
      </c>
      <c r="D165" s="48" t="s">
        <v>19</v>
      </c>
      <c r="E165" s="47">
        <v>1</v>
      </c>
      <c r="F165" s="104">
        <v>29400</v>
      </c>
      <c r="G165" s="100">
        <f t="shared" si="33"/>
        <v>29400</v>
      </c>
      <c r="H165" s="38"/>
      <c r="K165" s="129">
        <f t="shared" si="34"/>
        <v>5.4939438495376768E-4</v>
      </c>
      <c r="L165" s="129">
        <f t="shared" si="35"/>
        <v>5.4939438495376768E-4</v>
      </c>
      <c r="M165" s="40"/>
    </row>
    <row r="166" spans="1:13">
      <c r="A166" s="33">
        <v>20</v>
      </c>
      <c r="B166" s="34">
        <v>5</v>
      </c>
      <c r="C166" s="34" t="s">
        <v>97</v>
      </c>
      <c r="D166" s="35" t="s">
        <v>19</v>
      </c>
      <c r="E166" s="36">
        <v>1</v>
      </c>
      <c r="F166" s="104">
        <v>125500</v>
      </c>
      <c r="G166" s="100">
        <f t="shared" si="33"/>
        <v>125500</v>
      </c>
      <c r="H166" s="38"/>
      <c r="K166" s="129">
        <f t="shared" si="34"/>
        <v>2.3452039221665932E-3</v>
      </c>
      <c r="L166" s="129">
        <f t="shared" si="35"/>
        <v>2.3452039221665932E-3</v>
      </c>
      <c r="M166" s="40"/>
    </row>
    <row r="167" spans="1:13">
      <c r="A167" s="33">
        <v>20</v>
      </c>
      <c r="B167" s="34">
        <v>6</v>
      </c>
      <c r="C167" s="34" t="s">
        <v>293</v>
      </c>
      <c r="D167" s="35" t="s">
        <v>26</v>
      </c>
      <c r="E167" s="36">
        <v>2</v>
      </c>
      <c r="F167" s="104">
        <v>9300</v>
      </c>
      <c r="G167" s="100">
        <f t="shared" si="33"/>
        <v>18600</v>
      </c>
      <c r="H167" s="38"/>
      <c r="K167" s="129">
        <f t="shared" si="34"/>
        <v>1.7378801973027346E-4</v>
      </c>
      <c r="L167" s="129">
        <f t="shared" si="35"/>
        <v>3.4757603946054691E-4</v>
      </c>
      <c r="M167" s="40"/>
    </row>
    <row r="168" spans="1:13">
      <c r="A168" s="41">
        <v>21</v>
      </c>
      <c r="B168" s="42" t="s">
        <v>10</v>
      </c>
      <c r="C168" s="43" t="s">
        <v>98</v>
      </c>
      <c r="D168" s="44"/>
      <c r="E168" s="45"/>
      <c r="F168" s="105"/>
      <c r="G168" s="105"/>
      <c r="H168" s="46">
        <f>SUM(G169:G181)</f>
        <v>913292</v>
      </c>
      <c r="K168" s="130"/>
      <c r="L168" s="130"/>
      <c r="M168" s="131">
        <f>SUM(L169:L181)</f>
        <v>1.7066581517795797E-2</v>
      </c>
    </row>
    <row r="169" spans="1:13" s="34" customFormat="1">
      <c r="A169" s="61">
        <v>21</v>
      </c>
      <c r="B169" s="62">
        <v>1</v>
      </c>
      <c r="C169" s="34" t="s">
        <v>369</v>
      </c>
      <c r="D169" s="35" t="s">
        <v>19</v>
      </c>
      <c r="E169" s="36">
        <v>1</v>
      </c>
      <c r="F169" s="104">
        <v>355655</v>
      </c>
      <c r="G169" s="100">
        <f t="shared" ref="G169:G181" si="36">+E169*F169</f>
        <v>355655</v>
      </c>
      <c r="H169" s="38"/>
      <c r="J169" s="37"/>
      <c r="K169" s="129">
        <f t="shared" ref="K169:K181" si="37">+F169/$H$788</f>
        <v>6.6460836728140221E-3</v>
      </c>
      <c r="L169" s="129">
        <f t="shared" ref="L169:L181" si="38">+E169*K169</f>
        <v>6.6460836728140221E-3</v>
      </c>
      <c r="M169" s="40"/>
    </row>
    <row r="170" spans="1:13" s="34" customFormat="1">
      <c r="A170" s="61">
        <v>21</v>
      </c>
      <c r="B170" s="62">
        <v>3</v>
      </c>
      <c r="C170" s="34" t="s">
        <v>364</v>
      </c>
      <c r="D170" s="35" t="s">
        <v>19</v>
      </c>
      <c r="E170" s="36">
        <v>1</v>
      </c>
      <c r="F170" s="104">
        <v>146567</v>
      </c>
      <c r="G170" s="100">
        <f t="shared" si="36"/>
        <v>146567</v>
      </c>
      <c r="H170" s="38"/>
      <c r="J170" s="37"/>
      <c r="K170" s="129">
        <f t="shared" si="37"/>
        <v>2.7388805040652674E-3</v>
      </c>
      <c r="L170" s="129">
        <f t="shared" si="38"/>
        <v>2.7388805040652674E-3</v>
      </c>
      <c r="M170" s="40"/>
    </row>
    <row r="171" spans="1:13" s="34" customFormat="1">
      <c r="A171" s="61">
        <v>21</v>
      </c>
      <c r="B171" s="62">
        <v>5</v>
      </c>
      <c r="C171" s="34" t="s">
        <v>99</v>
      </c>
      <c r="D171" s="35" t="s">
        <v>19</v>
      </c>
      <c r="E171" s="36">
        <v>1</v>
      </c>
      <c r="F171" s="104">
        <v>62100</v>
      </c>
      <c r="G171" s="100">
        <f t="shared" si="36"/>
        <v>62100</v>
      </c>
      <c r="H171" s="38"/>
      <c r="J171" s="37"/>
      <c r="K171" s="129">
        <f t="shared" si="37"/>
        <v>1.1604554865860194E-3</v>
      </c>
      <c r="L171" s="129">
        <f t="shared" si="38"/>
        <v>1.1604554865860194E-3</v>
      </c>
      <c r="M171" s="40"/>
    </row>
    <row r="172" spans="1:13" s="34" customFormat="1">
      <c r="A172" s="61">
        <v>21</v>
      </c>
      <c r="B172" s="62">
        <v>6</v>
      </c>
      <c r="C172" s="34" t="s">
        <v>100</v>
      </c>
      <c r="D172" s="35" t="s">
        <v>26</v>
      </c>
      <c r="E172" s="36">
        <v>5</v>
      </c>
      <c r="F172" s="104">
        <v>3465</v>
      </c>
      <c r="G172" s="100">
        <f t="shared" si="36"/>
        <v>17325</v>
      </c>
      <c r="H172" s="38"/>
      <c r="J172" s="37"/>
      <c r="K172" s="129">
        <f t="shared" si="37"/>
        <v>6.4750052512408337E-5</v>
      </c>
      <c r="L172" s="129">
        <f t="shared" si="38"/>
        <v>3.237502625620417E-4</v>
      </c>
      <c r="M172" s="40"/>
    </row>
    <row r="173" spans="1:13" s="34" customFormat="1">
      <c r="A173" s="61">
        <v>21</v>
      </c>
      <c r="B173" s="62">
        <v>7</v>
      </c>
      <c r="C173" s="34" t="s">
        <v>101</v>
      </c>
      <c r="D173" s="35" t="s">
        <v>26</v>
      </c>
      <c r="E173" s="36">
        <v>36</v>
      </c>
      <c r="F173" s="104">
        <v>2300</v>
      </c>
      <c r="G173" s="100">
        <f t="shared" si="36"/>
        <v>82800</v>
      </c>
      <c r="H173" s="38"/>
      <c r="J173" s="37"/>
      <c r="K173" s="129">
        <f t="shared" si="37"/>
        <v>4.2979832836519241E-5</v>
      </c>
      <c r="L173" s="129">
        <f t="shared" si="38"/>
        <v>1.5472739821146926E-3</v>
      </c>
      <c r="M173" s="40"/>
    </row>
    <row r="174" spans="1:13">
      <c r="A174" s="61">
        <v>21</v>
      </c>
      <c r="B174" s="62">
        <v>8</v>
      </c>
      <c r="C174" s="34" t="s">
        <v>165</v>
      </c>
      <c r="D174" s="35" t="s">
        <v>26</v>
      </c>
      <c r="E174" s="36">
        <v>3</v>
      </c>
      <c r="F174" s="104">
        <v>1410</v>
      </c>
      <c r="G174" s="100">
        <f t="shared" si="36"/>
        <v>4230</v>
      </c>
      <c r="H174" s="38"/>
      <c r="K174" s="129">
        <f t="shared" si="37"/>
        <v>2.6348506217170489E-5</v>
      </c>
      <c r="L174" s="129">
        <f t="shared" si="38"/>
        <v>7.9045518651511468E-5</v>
      </c>
      <c r="M174" s="40"/>
    </row>
    <row r="175" spans="1:13">
      <c r="A175" s="61">
        <v>21</v>
      </c>
      <c r="B175" s="62">
        <v>9</v>
      </c>
      <c r="C175" s="34" t="s">
        <v>360</v>
      </c>
      <c r="D175" s="35" t="s">
        <v>26</v>
      </c>
      <c r="E175" s="36">
        <v>4</v>
      </c>
      <c r="F175" s="104">
        <v>960</v>
      </c>
      <c r="G175" s="100">
        <f t="shared" si="36"/>
        <v>3840</v>
      </c>
      <c r="H175" s="38"/>
      <c r="K175" s="129">
        <f t="shared" si="37"/>
        <v>1.793940848828629E-5</v>
      </c>
      <c r="L175" s="129">
        <f t="shared" si="38"/>
        <v>7.1757633953145158E-5</v>
      </c>
      <c r="M175" s="40"/>
    </row>
    <row r="176" spans="1:13">
      <c r="A176" s="61">
        <v>21</v>
      </c>
      <c r="B176" s="62">
        <v>10</v>
      </c>
      <c r="C176" s="34" t="s">
        <v>361</v>
      </c>
      <c r="D176" s="35" t="s">
        <v>26</v>
      </c>
      <c r="E176" s="36">
        <v>11</v>
      </c>
      <c r="F176" s="104">
        <v>830</v>
      </c>
      <c r="G176" s="100">
        <f t="shared" si="36"/>
        <v>9130</v>
      </c>
      <c r="H176" s="38"/>
      <c r="K176" s="129">
        <f t="shared" si="37"/>
        <v>1.5510113588830855E-5</v>
      </c>
      <c r="L176" s="129">
        <f t="shared" si="38"/>
        <v>1.706112494771394E-4</v>
      </c>
      <c r="M176" s="40"/>
    </row>
    <row r="177" spans="1:13">
      <c r="A177" s="61">
        <v>21</v>
      </c>
      <c r="B177" s="62">
        <v>11</v>
      </c>
      <c r="C177" s="34" t="s">
        <v>362</v>
      </c>
      <c r="D177" s="35" t="s">
        <v>26</v>
      </c>
      <c r="E177" s="36">
        <v>4</v>
      </c>
      <c r="F177" s="100">
        <v>18500</v>
      </c>
      <c r="G177" s="100">
        <f t="shared" si="36"/>
        <v>74000</v>
      </c>
      <c r="H177" s="38"/>
      <c r="K177" s="129">
        <f t="shared" si="37"/>
        <v>3.4570735107635039E-4</v>
      </c>
      <c r="L177" s="129">
        <f t="shared" si="38"/>
        <v>1.3828294043054016E-3</v>
      </c>
      <c r="M177" s="40"/>
    </row>
    <row r="178" spans="1:13">
      <c r="A178" s="61">
        <v>21</v>
      </c>
      <c r="B178" s="62">
        <v>12</v>
      </c>
      <c r="C178" s="6" t="s">
        <v>363</v>
      </c>
      <c r="D178" s="35" t="s">
        <v>26</v>
      </c>
      <c r="E178" s="47">
        <v>23</v>
      </c>
      <c r="F178" s="100">
        <v>1975</v>
      </c>
      <c r="G178" s="100">
        <f t="shared" si="36"/>
        <v>45425</v>
      </c>
      <c r="H178" s="38"/>
      <c r="K178" s="129">
        <f t="shared" si="37"/>
        <v>3.6906595587880652E-5</v>
      </c>
      <c r="L178" s="129">
        <f t="shared" si="38"/>
        <v>8.4885169852125502E-4</v>
      </c>
      <c r="M178" s="40"/>
    </row>
    <row r="179" spans="1:13">
      <c r="A179" s="61">
        <v>21</v>
      </c>
      <c r="B179" s="62">
        <v>13</v>
      </c>
      <c r="C179" s="6" t="s">
        <v>103</v>
      </c>
      <c r="D179" s="35" t="s">
        <v>26</v>
      </c>
      <c r="E179" s="36">
        <v>9</v>
      </c>
      <c r="F179" s="104">
        <v>1180</v>
      </c>
      <c r="G179" s="100">
        <f t="shared" si="36"/>
        <v>10620</v>
      </c>
      <c r="H179" s="38"/>
      <c r="K179" s="129">
        <f t="shared" si="37"/>
        <v>2.2050522933518567E-5</v>
      </c>
      <c r="L179" s="129">
        <f t="shared" si="38"/>
        <v>1.984547064016671E-4</v>
      </c>
      <c r="M179" s="40"/>
    </row>
    <row r="180" spans="1:13">
      <c r="A180" s="61">
        <v>21</v>
      </c>
      <c r="B180" s="62">
        <v>14</v>
      </c>
      <c r="C180" s="6" t="s">
        <v>104</v>
      </c>
      <c r="D180" s="35" t="s">
        <v>26</v>
      </c>
      <c r="E180" s="47">
        <v>7</v>
      </c>
      <c r="F180" s="100">
        <v>4500</v>
      </c>
      <c r="G180" s="100">
        <f t="shared" si="36"/>
        <v>31500</v>
      </c>
      <c r="H180" s="38"/>
      <c r="K180" s="129">
        <f t="shared" si="37"/>
        <v>8.4090977288841991E-5</v>
      </c>
      <c r="L180" s="129">
        <f t="shared" si="38"/>
        <v>5.8863684102189397E-4</v>
      </c>
      <c r="M180" s="40"/>
    </row>
    <row r="181" spans="1:13">
      <c r="A181" s="61">
        <v>21</v>
      </c>
      <c r="B181" s="62">
        <v>15</v>
      </c>
      <c r="C181" s="6" t="s">
        <v>105</v>
      </c>
      <c r="D181" s="64" t="s">
        <v>19</v>
      </c>
      <c r="E181" s="47">
        <v>1</v>
      </c>
      <c r="F181" s="100">
        <v>70100</v>
      </c>
      <c r="G181" s="100">
        <f t="shared" si="36"/>
        <v>70100</v>
      </c>
      <c r="H181" s="38"/>
      <c r="K181" s="129">
        <f t="shared" si="37"/>
        <v>1.3099505573217385E-3</v>
      </c>
      <c r="L181" s="129">
        <f t="shared" si="38"/>
        <v>1.3099505573217385E-3</v>
      </c>
      <c r="M181" s="40"/>
    </row>
    <row r="182" spans="1:13">
      <c r="A182" s="41">
        <v>23</v>
      </c>
      <c r="B182" s="42" t="s">
        <v>10</v>
      </c>
      <c r="C182" s="43" t="s">
        <v>106</v>
      </c>
      <c r="D182" s="44"/>
      <c r="E182" s="45"/>
      <c r="F182" s="105"/>
      <c r="G182" s="105"/>
      <c r="H182" s="46">
        <f>SUM(G183:G185)</f>
        <v>567300</v>
      </c>
      <c r="K182" s="130"/>
      <c r="L182" s="130"/>
      <c r="M182" s="131">
        <f>SUM(L183:L185)</f>
        <v>1.0601069203546681E-2</v>
      </c>
    </row>
    <row r="183" spans="1:13">
      <c r="A183" s="33">
        <v>23</v>
      </c>
      <c r="B183" s="34">
        <v>1</v>
      </c>
      <c r="C183" s="34" t="s">
        <v>107</v>
      </c>
      <c r="D183" s="35" t="s">
        <v>19</v>
      </c>
      <c r="E183" s="36">
        <v>1</v>
      </c>
      <c r="F183" s="104">
        <v>219430</v>
      </c>
      <c r="G183" s="100">
        <f t="shared" ref="G183:G185" si="39">+E183*F183</f>
        <v>219430</v>
      </c>
      <c r="H183" s="38"/>
      <c r="K183" s="129">
        <f>+F183/$H$788</f>
        <v>4.1004629214423547E-3</v>
      </c>
      <c r="L183" s="129">
        <f t="shared" ref="L183:L185" si="40">+E183*K183</f>
        <v>4.1004629214423547E-3</v>
      </c>
      <c r="M183" s="40"/>
    </row>
    <row r="184" spans="1:13">
      <c r="A184" s="33">
        <v>23</v>
      </c>
      <c r="B184" s="34">
        <v>2</v>
      </c>
      <c r="C184" s="34" t="s">
        <v>108</v>
      </c>
      <c r="D184" s="35" t="s">
        <v>19</v>
      </c>
      <c r="E184" s="36">
        <v>1</v>
      </c>
      <c r="F184" s="104">
        <v>202270</v>
      </c>
      <c r="G184" s="100">
        <f t="shared" si="39"/>
        <v>202270</v>
      </c>
      <c r="H184" s="38"/>
      <c r="K184" s="129">
        <f>+F184/$H$788</f>
        <v>3.7797959947142375E-3</v>
      </c>
      <c r="L184" s="129">
        <f t="shared" si="40"/>
        <v>3.7797959947142375E-3</v>
      </c>
      <c r="M184" s="40"/>
    </row>
    <row r="185" spans="1:13">
      <c r="A185" s="33">
        <v>23</v>
      </c>
      <c r="B185" s="34">
        <v>3</v>
      </c>
      <c r="C185" s="34" t="s">
        <v>109</v>
      </c>
      <c r="D185" s="35" t="s">
        <v>19</v>
      </c>
      <c r="E185" s="36">
        <v>1</v>
      </c>
      <c r="F185" s="104">
        <v>145600</v>
      </c>
      <c r="G185" s="100">
        <f t="shared" si="39"/>
        <v>145600</v>
      </c>
      <c r="H185" s="38"/>
      <c r="K185" s="129">
        <f>+F185/$H$788</f>
        <v>2.7208102873900876E-3</v>
      </c>
      <c r="L185" s="129">
        <f t="shared" si="40"/>
        <v>2.7208102873900876E-3</v>
      </c>
      <c r="M185" s="40"/>
    </row>
    <row r="186" spans="1:13">
      <c r="A186" s="41">
        <v>24</v>
      </c>
      <c r="B186" s="42"/>
      <c r="C186" s="43" t="s">
        <v>110</v>
      </c>
      <c r="D186" s="44"/>
      <c r="E186" s="45"/>
      <c r="F186" s="105"/>
      <c r="G186" s="105"/>
      <c r="H186" s="46">
        <f>SUM(G187:G188)</f>
        <v>145656</v>
      </c>
      <c r="K186" s="130"/>
      <c r="L186" s="130"/>
      <c r="M186" s="131">
        <f>SUM(L187:L188)</f>
        <v>2.7218567528852376E-3</v>
      </c>
    </row>
    <row r="187" spans="1:13">
      <c r="A187" s="33">
        <v>24</v>
      </c>
      <c r="B187" s="34">
        <v>1</v>
      </c>
      <c r="C187" s="6" t="s">
        <v>198</v>
      </c>
      <c r="D187" s="48" t="s">
        <v>15</v>
      </c>
      <c r="E187" s="47">
        <v>51.4</v>
      </c>
      <c r="F187" s="100">
        <v>2520</v>
      </c>
      <c r="G187" s="100">
        <f>+E187*F187</f>
        <v>129528</v>
      </c>
      <c r="H187" s="38"/>
      <c r="K187" s="129">
        <f>+F187/$H$788</f>
        <v>4.7090947281751512E-5</v>
      </c>
      <c r="L187" s="129">
        <f t="shared" ref="L187:L188" si="41">+E187*K187</f>
        <v>2.4204746902820279E-3</v>
      </c>
      <c r="M187" s="40"/>
    </row>
    <row r="188" spans="1:13">
      <c r="A188" s="33">
        <v>24</v>
      </c>
      <c r="B188" s="34">
        <v>2</v>
      </c>
      <c r="C188" s="6" t="s">
        <v>483</v>
      </c>
      <c r="D188" s="48" t="s">
        <v>15</v>
      </c>
      <c r="E188" s="47">
        <v>4.2</v>
      </c>
      <c r="F188" s="100">
        <v>3840</v>
      </c>
      <c r="G188" s="100">
        <f>+E188*F188</f>
        <v>16128</v>
      </c>
      <c r="H188" s="38"/>
      <c r="K188" s="129">
        <f>+F188/$H$788</f>
        <v>7.1757633953145158E-5</v>
      </c>
      <c r="L188" s="129">
        <f t="shared" si="41"/>
        <v>3.0138206260320967E-4</v>
      </c>
      <c r="M188" s="40"/>
    </row>
    <row r="189" spans="1:13">
      <c r="A189" s="41">
        <v>25</v>
      </c>
      <c r="B189" s="42" t="s">
        <v>10</v>
      </c>
      <c r="C189" s="43" t="s">
        <v>111</v>
      </c>
      <c r="D189" s="44"/>
      <c r="E189" s="45"/>
      <c r="F189" s="105"/>
      <c r="G189" s="105"/>
      <c r="H189" s="46">
        <f>SUM(G190:G192)</f>
        <v>216000</v>
      </c>
      <c r="K189" s="130"/>
      <c r="L189" s="130"/>
      <c r="M189" s="131">
        <f>SUM(L190:L192)</f>
        <v>4.036366909864416E-3</v>
      </c>
    </row>
    <row r="190" spans="1:13">
      <c r="A190" s="33">
        <v>25</v>
      </c>
      <c r="B190" s="34">
        <v>1</v>
      </c>
      <c r="C190" s="6" t="s">
        <v>168</v>
      </c>
      <c r="D190" s="35" t="s">
        <v>19</v>
      </c>
      <c r="E190" s="36">
        <v>1</v>
      </c>
      <c r="F190" s="104">
        <v>72400</v>
      </c>
      <c r="G190" s="100">
        <f t="shared" ref="G190:G192" si="42">+E190*F190</f>
        <v>72400</v>
      </c>
      <c r="H190" s="38"/>
      <c r="K190" s="129">
        <f>+F190/$H$788</f>
        <v>1.3529303901582577E-3</v>
      </c>
      <c r="L190" s="129">
        <f t="shared" ref="L190:L192" si="43">+E190*K190</f>
        <v>1.3529303901582577E-3</v>
      </c>
      <c r="M190" s="40"/>
    </row>
    <row r="191" spans="1:13">
      <c r="A191" s="33">
        <v>25</v>
      </c>
      <c r="B191" s="34">
        <v>2</v>
      </c>
      <c r="C191" s="34" t="s">
        <v>304</v>
      </c>
      <c r="D191" s="35" t="s">
        <v>26</v>
      </c>
      <c r="E191" s="36">
        <v>2</v>
      </c>
      <c r="F191" s="104">
        <v>29300</v>
      </c>
      <c r="G191" s="100">
        <f t="shared" si="42"/>
        <v>58600</v>
      </c>
      <c r="H191" s="38"/>
      <c r="K191" s="129">
        <f>+F191/$H$788</f>
        <v>5.4752569656957122E-4</v>
      </c>
      <c r="L191" s="129">
        <f t="shared" si="43"/>
        <v>1.0950513931391424E-3</v>
      </c>
      <c r="M191" s="40"/>
    </row>
    <row r="192" spans="1:13" ht="15.75" thickBot="1">
      <c r="A192" s="33">
        <v>25</v>
      </c>
      <c r="B192" s="34">
        <v>3</v>
      </c>
      <c r="C192" s="34" t="s">
        <v>113</v>
      </c>
      <c r="D192" s="35" t="s">
        <v>19</v>
      </c>
      <c r="E192" s="36">
        <v>1</v>
      </c>
      <c r="F192" s="104">
        <v>85000</v>
      </c>
      <c r="G192" s="100">
        <f t="shared" si="42"/>
        <v>85000</v>
      </c>
      <c r="H192" s="38"/>
      <c r="K192" s="129">
        <f>+F192/$H$788</f>
        <v>1.5883851265670154E-3</v>
      </c>
      <c r="L192" s="129">
        <f t="shared" si="43"/>
        <v>1.5883851265670154E-3</v>
      </c>
      <c r="M192" s="40"/>
    </row>
    <row r="193" spans="1:13" ht="15.75" thickBot="1">
      <c r="A193" s="68"/>
      <c r="B193" s="69"/>
      <c r="C193" s="55" t="s">
        <v>114</v>
      </c>
      <c r="D193" s="56"/>
      <c r="E193" s="57"/>
      <c r="F193" s="106"/>
      <c r="G193" s="106"/>
      <c r="H193" s="57">
        <f>+H118+H135+H156+H159+H161+H168+H182+H186+H189</f>
        <v>4361095</v>
      </c>
      <c r="J193" s="70"/>
      <c r="K193" s="125"/>
      <c r="L193" s="125"/>
      <c r="M193" s="143">
        <f>+M118+M135+M156+M159+M161+M168+M182+M186+M189</f>
        <v>8.1495275688773877E-2</v>
      </c>
    </row>
    <row r="194" spans="1:13" s="34" customFormat="1">
      <c r="A194" s="71"/>
      <c r="B194" s="71"/>
      <c r="C194" s="72"/>
      <c r="D194" s="54"/>
      <c r="E194" s="22"/>
      <c r="F194" s="101"/>
      <c r="G194" s="101"/>
      <c r="H194" s="22"/>
      <c r="J194" s="37"/>
      <c r="K194" s="123"/>
      <c r="L194" s="123"/>
      <c r="M194" s="124"/>
    </row>
    <row r="195" spans="1:13" ht="15.75" thickBot="1">
      <c r="A195" s="20" t="s">
        <v>2</v>
      </c>
      <c r="B195" s="58" t="s">
        <v>3</v>
      </c>
      <c r="C195" s="21" t="s">
        <v>4</v>
      </c>
      <c r="D195" s="21" t="s">
        <v>5</v>
      </c>
      <c r="E195" s="22" t="s">
        <v>6</v>
      </c>
      <c r="F195" s="22" t="s">
        <v>7</v>
      </c>
      <c r="G195" s="22" t="s">
        <v>471</v>
      </c>
      <c r="H195" s="59" t="s">
        <v>472</v>
      </c>
      <c r="K195" s="132"/>
      <c r="L195" s="132"/>
      <c r="M195" s="133"/>
    </row>
    <row r="196" spans="1:13" ht="15.75" thickBot="1">
      <c r="A196" s="68"/>
      <c r="B196" s="24" t="s">
        <v>115</v>
      </c>
      <c r="C196" s="60" t="s">
        <v>116</v>
      </c>
      <c r="D196" s="24"/>
      <c r="E196" s="57"/>
      <c r="F196" s="106"/>
      <c r="G196" s="106"/>
      <c r="H196" s="57"/>
      <c r="K196" s="125"/>
      <c r="L196" s="125"/>
      <c r="M196" s="126"/>
    </row>
    <row r="197" spans="1:13">
      <c r="A197" s="25">
        <v>26</v>
      </c>
      <c r="B197" s="26" t="s">
        <v>10</v>
      </c>
      <c r="C197" s="27" t="s">
        <v>117</v>
      </c>
      <c r="D197" s="28" t="s">
        <v>1</v>
      </c>
      <c r="E197" s="29"/>
      <c r="F197" s="103"/>
      <c r="G197" s="103"/>
      <c r="H197" s="30">
        <f>SUM(G198:G199)</f>
        <v>178480</v>
      </c>
      <c r="K197" s="127"/>
      <c r="L197" s="127"/>
      <c r="M197" s="128">
        <f>SUM(L198:L199)</f>
        <v>3.3352350281138925E-3</v>
      </c>
    </row>
    <row r="198" spans="1:13">
      <c r="A198" s="33">
        <v>26</v>
      </c>
      <c r="B198" s="34">
        <v>1</v>
      </c>
      <c r="C198" s="34" t="s">
        <v>450</v>
      </c>
      <c r="D198" s="35" t="s">
        <v>29</v>
      </c>
      <c r="E198" s="36">
        <v>80</v>
      </c>
      <c r="F198" s="104">
        <v>65</v>
      </c>
      <c r="G198" s="104">
        <f t="shared" ref="G198:G199" si="44">+E198*F198</f>
        <v>5200</v>
      </c>
      <c r="H198" s="38"/>
      <c r="K198" s="129">
        <f>+F198/$H$788</f>
        <v>1.2146474497277176E-6</v>
      </c>
      <c r="L198" s="129">
        <f t="shared" ref="L198:L199" si="45">+E198*K198</f>
        <v>9.7171795978217402E-5</v>
      </c>
      <c r="M198" s="40"/>
    </row>
    <row r="199" spans="1:13">
      <c r="A199" s="33">
        <v>26</v>
      </c>
      <c r="B199" s="34">
        <v>2</v>
      </c>
      <c r="C199" s="34" t="s">
        <v>119</v>
      </c>
      <c r="D199" s="35" t="s">
        <v>29</v>
      </c>
      <c r="E199" s="36">
        <v>380</v>
      </c>
      <c r="F199" s="104">
        <v>456</v>
      </c>
      <c r="G199" s="104">
        <f t="shared" si="44"/>
        <v>173280</v>
      </c>
      <c r="H199" s="38"/>
      <c r="K199" s="129">
        <f>+F199/$H$788</f>
        <v>8.5212190319359874E-6</v>
      </c>
      <c r="L199" s="129">
        <f t="shared" si="45"/>
        <v>3.2380632321356751E-3</v>
      </c>
      <c r="M199" s="40"/>
    </row>
    <row r="200" spans="1:13">
      <c r="A200" s="41">
        <v>27</v>
      </c>
      <c r="B200" s="42" t="s">
        <v>10</v>
      </c>
      <c r="C200" s="43" t="s">
        <v>120</v>
      </c>
      <c r="D200" s="44" t="s">
        <v>1</v>
      </c>
      <c r="E200" s="45"/>
      <c r="F200" s="105"/>
      <c r="G200" s="105"/>
      <c r="H200" s="46">
        <f>SUM(G201:G207)</f>
        <v>276598</v>
      </c>
      <c r="K200" s="130"/>
      <c r="L200" s="130"/>
      <c r="M200" s="131">
        <f>SUM(L201:L207)</f>
        <v>5.1687546969198042E-3</v>
      </c>
    </row>
    <row r="201" spans="1:13" s="34" customFormat="1">
      <c r="A201" s="61">
        <v>27</v>
      </c>
      <c r="B201" s="62">
        <v>1</v>
      </c>
      <c r="C201" s="34" t="s">
        <v>121</v>
      </c>
      <c r="D201" s="35" t="s">
        <v>26</v>
      </c>
      <c r="E201" s="36">
        <v>3</v>
      </c>
      <c r="F201" s="104">
        <v>16270</v>
      </c>
      <c r="G201" s="104">
        <f t="shared" ref="G201:G207" si="46">+E201*F201</f>
        <v>48810</v>
      </c>
      <c r="H201" s="38"/>
      <c r="J201" s="37"/>
      <c r="K201" s="129">
        <f t="shared" ref="K201:K207" si="47">+F201/$H$788</f>
        <v>3.0403560010876869E-4</v>
      </c>
      <c r="L201" s="129">
        <f t="shared" ref="L201:L207" si="48">+E201*K201</f>
        <v>9.1210680032630608E-4</v>
      </c>
      <c r="M201" s="40"/>
    </row>
    <row r="202" spans="1:13" s="34" customFormat="1">
      <c r="A202" s="61">
        <v>27</v>
      </c>
      <c r="B202" s="62">
        <v>2</v>
      </c>
      <c r="C202" s="34" t="s">
        <v>122</v>
      </c>
      <c r="D202" s="35" t="s">
        <v>26</v>
      </c>
      <c r="E202" s="36">
        <v>1</v>
      </c>
      <c r="F202" s="104">
        <v>18370</v>
      </c>
      <c r="G202" s="104">
        <f t="shared" si="46"/>
        <v>18370</v>
      </c>
      <c r="H202" s="38"/>
      <c r="J202" s="37"/>
      <c r="K202" s="129">
        <f t="shared" si="47"/>
        <v>3.4327805617689498E-4</v>
      </c>
      <c r="L202" s="129">
        <f t="shared" si="48"/>
        <v>3.4327805617689498E-4</v>
      </c>
      <c r="M202" s="40"/>
    </row>
    <row r="203" spans="1:13" s="34" customFormat="1">
      <c r="A203" s="61">
        <v>27</v>
      </c>
      <c r="B203" s="62">
        <v>3</v>
      </c>
      <c r="C203" s="34" t="s">
        <v>217</v>
      </c>
      <c r="D203" s="35" t="s">
        <v>26</v>
      </c>
      <c r="E203" s="36">
        <v>2</v>
      </c>
      <c r="F203" s="104">
        <v>23000</v>
      </c>
      <c r="G203" s="104">
        <f t="shared" si="46"/>
        <v>46000</v>
      </c>
      <c r="H203" s="38"/>
      <c r="J203" s="37"/>
      <c r="K203" s="129">
        <f t="shared" si="47"/>
        <v>4.2979832836519241E-4</v>
      </c>
      <c r="L203" s="129">
        <f t="shared" si="48"/>
        <v>8.5959665673038482E-4</v>
      </c>
      <c r="M203" s="40"/>
    </row>
    <row r="204" spans="1:13" s="34" customFormat="1">
      <c r="A204" s="61">
        <v>27</v>
      </c>
      <c r="B204" s="62">
        <v>4</v>
      </c>
      <c r="C204" s="34" t="s">
        <v>331</v>
      </c>
      <c r="D204" s="35" t="s">
        <v>26</v>
      </c>
      <c r="E204" s="36">
        <v>1</v>
      </c>
      <c r="F204" s="104">
        <v>7580</v>
      </c>
      <c r="G204" s="104">
        <f t="shared" si="46"/>
        <v>7580</v>
      </c>
      <c r="H204" s="38"/>
      <c r="J204" s="37"/>
      <c r="K204" s="129">
        <f t="shared" si="47"/>
        <v>1.4164657952209385E-4</v>
      </c>
      <c r="L204" s="129">
        <f t="shared" si="48"/>
        <v>1.4164657952209385E-4</v>
      </c>
      <c r="M204" s="40"/>
    </row>
    <row r="205" spans="1:13" s="34" customFormat="1">
      <c r="A205" s="61">
        <v>27</v>
      </c>
      <c r="B205" s="62">
        <v>5</v>
      </c>
      <c r="C205" s="34" t="s">
        <v>123</v>
      </c>
      <c r="D205" s="35" t="s">
        <v>21</v>
      </c>
      <c r="E205" s="36">
        <v>89</v>
      </c>
      <c r="F205" s="104">
        <v>758</v>
      </c>
      <c r="G205" s="104">
        <f t="shared" si="46"/>
        <v>67462</v>
      </c>
      <c r="H205" s="38"/>
      <c r="J205" s="37"/>
      <c r="K205" s="129">
        <f t="shared" si="47"/>
        <v>1.4164657952209383E-5</v>
      </c>
      <c r="L205" s="129">
        <f t="shared" si="48"/>
        <v>1.2606545577466351E-3</v>
      </c>
      <c r="M205" s="40"/>
    </row>
    <row r="206" spans="1:13" s="34" customFormat="1">
      <c r="A206" s="61">
        <v>27</v>
      </c>
      <c r="B206" s="62">
        <v>6</v>
      </c>
      <c r="C206" s="34" t="s">
        <v>124</v>
      </c>
      <c r="D206" s="35" t="s">
        <v>29</v>
      </c>
      <c r="E206" s="36">
        <f>+E205*0.2</f>
        <v>17.8</v>
      </c>
      <c r="F206" s="104">
        <v>1420</v>
      </c>
      <c r="G206" s="104">
        <f t="shared" si="46"/>
        <v>25276</v>
      </c>
      <c r="H206" s="38"/>
      <c r="J206" s="37"/>
      <c r="K206" s="129">
        <f t="shared" si="47"/>
        <v>2.6535375055590137E-5</v>
      </c>
      <c r="L206" s="129">
        <f t="shared" si="48"/>
        <v>4.7232967598950445E-4</v>
      </c>
      <c r="M206" s="40"/>
    </row>
    <row r="207" spans="1:13" s="34" customFormat="1">
      <c r="A207" s="61">
        <v>27</v>
      </c>
      <c r="B207" s="62">
        <v>7</v>
      </c>
      <c r="C207" s="34" t="s">
        <v>125</v>
      </c>
      <c r="D207" s="35" t="s">
        <v>19</v>
      </c>
      <c r="E207" s="36">
        <v>1</v>
      </c>
      <c r="F207" s="104">
        <v>63100</v>
      </c>
      <c r="G207" s="104">
        <f t="shared" si="46"/>
        <v>63100</v>
      </c>
      <c r="H207" s="38"/>
      <c r="J207" s="37"/>
      <c r="K207" s="129">
        <f t="shared" si="47"/>
        <v>1.1791423704279843E-3</v>
      </c>
      <c r="L207" s="129">
        <f t="shared" si="48"/>
        <v>1.1791423704279843E-3</v>
      </c>
      <c r="M207" s="40"/>
    </row>
    <row r="208" spans="1:13">
      <c r="A208" s="41">
        <v>28</v>
      </c>
      <c r="B208" s="42" t="s">
        <v>10</v>
      </c>
      <c r="C208" s="43" t="s">
        <v>126</v>
      </c>
      <c r="D208" s="44"/>
      <c r="E208" s="45"/>
      <c r="F208" s="105"/>
      <c r="G208" s="105"/>
      <c r="H208" s="46">
        <f>SUM(G209:G220)</f>
        <v>333938</v>
      </c>
      <c r="K208" s="130"/>
      <c r="L208" s="130"/>
      <c r="M208" s="131">
        <f>SUM(L209:L220)</f>
        <v>6.2402606164180703E-3</v>
      </c>
    </row>
    <row r="209" spans="1:13" s="49" customFormat="1">
      <c r="A209" s="33">
        <v>28</v>
      </c>
      <c r="B209" s="34">
        <v>1</v>
      </c>
      <c r="C209" s="34" t="s">
        <v>124</v>
      </c>
      <c r="D209" s="35" t="s">
        <v>29</v>
      </c>
      <c r="E209" s="36">
        <f>+(E210+E211+E212+E213+E214)*0.2</f>
        <v>40.400000000000006</v>
      </c>
      <c r="F209" s="104">
        <v>1420</v>
      </c>
      <c r="G209" s="104">
        <f>+E209*F209</f>
        <v>57368.000000000007</v>
      </c>
      <c r="H209" s="38"/>
      <c r="J209" s="50"/>
      <c r="K209" s="129">
        <f t="shared" ref="K209:K220" si="49">+F209/$H$788</f>
        <v>2.6535375055590137E-5</v>
      </c>
      <c r="L209" s="129">
        <f t="shared" ref="L209:L220" si="50">+E209*K209</f>
        <v>1.0720291522458418E-3</v>
      </c>
      <c r="M209" s="40"/>
    </row>
    <row r="210" spans="1:13" s="49" customFormat="1">
      <c r="A210" s="33">
        <v>28</v>
      </c>
      <c r="B210" s="34">
        <v>2</v>
      </c>
      <c r="C210" s="34" t="s">
        <v>127</v>
      </c>
      <c r="D210" s="35" t="s">
        <v>21</v>
      </c>
      <c r="E210" s="36">
        <v>102</v>
      </c>
      <c r="F210" s="104">
        <v>505</v>
      </c>
      <c r="G210" s="104">
        <f t="shared" ref="G210:G229" si="51">+E210*F210</f>
        <v>51510</v>
      </c>
      <c r="H210" s="38"/>
      <c r="J210" s="50"/>
      <c r="K210" s="129">
        <f t="shared" si="49"/>
        <v>9.4368763401922675E-6</v>
      </c>
      <c r="L210" s="129">
        <f t="shared" si="50"/>
        <v>9.6256138669961126E-4</v>
      </c>
      <c r="M210" s="40"/>
    </row>
    <row r="211" spans="1:13" s="49" customFormat="1">
      <c r="A211" s="33">
        <v>28</v>
      </c>
      <c r="B211" s="34">
        <v>3</v>
      </c>
      <c r="C211" s="34" t="s">
        <v>123</v>
      </c>
      <c r="D211" s="35" t="s">
        <v>21</v>
      </c>
      <c r="E211" s="36">
        <v>14</v>
      </c>
      <c r="F211" s="104">
        <v>758</v>
      </c>
      <c r="G211" s="104">
        <f t="shared" si="51"/>
        <v>10612</v>
      </c>
      <c r="H211" s="38"/>
      <c r="J211" s="50"/>
      <c r="K211" s="129">
        <f t="shared" si="49"/>
        <v>1.4164657952209383E-5</v>
      </c>
      <c r="L211" s="129">
        <f t="shared" si="50"/>
        <v>1.9830521133093137E-4</v>
      </c>
      <c r="M211" s="40"/>
    </row>
    <row r="212" spans="1:13" s="49" customFormat="1">
      <c r="A212" s="33">
        <v>28</v>
      </c>
      <c r="B212" s="34">
        <v>4</v>
      </c>
      <c r="C212" s="34" t="s">
        <v>128</v>
      </c>
      <c r="D212" s="35" t="s">
        <v>21</v>
      </c>
      <c r="E212" s="36">
        <v>39</v>
      </c>
      <c r="F212" s="104">
        <v>910</v>
      </c>
      <c r="G212" s="104">
        <f t="shared" si="51"/>
        <v>35490</v>
      </c>
      <c r="H212" s="38"/>
      <c r="J212" s="50"/>
      <c r="K212" s="129">
        <f t="shared" si="49"/>
        <v>1.7005064296188047E-5</v>
      </c>
      <c r="L212" s="129">
        <f t="shared" si="50"/>
        <v>6.6319750755133389E-4</v>
      </c>
      <c r="M212" s="40"/>
    </row>
    <row r="213" spans="1:13" s="49" customFormat="1">
      <c r="A213" s="33">
        <v>28</v>
      </c>
      <c r="B213" s="34">
        <v>5</v>
      </c>
      <c r="C213" s="34" t="s">
        <v>325</v>
      </c>
      <c r="D213" s="35" t="s">
        <v>21</v>
      </c>
      <c r="E213" s="36">
        <v>8</v>
      </c>
      <c r="F213" s="104">
        <v>1196</v>
      </c>
      <c r="G213" s="104">
        <f t="shared" si="51"/>
        <v>9568</v>
      </c>
      <c r="H213" s="38"/>
      <c r="J213" s="50"/>
      <c r="K213" s="129">
        <f t="shared" si="49"/>
        <v>2.2349513074990004E-5</v>
      </c>
      <c r="L213" s="129">
        <f t="shared" si="50"/>
        <v>1.7879610459992003E-4</v>
      </c>
      <c r="M213" s="40"/>
    </row>
    <row r="214" spans="1:13" s="49" customFormat="1">
      <c r="A214" s="33">
        <v>28</v>
      </c>
      <c r="B214" s="34">
        <v>6</v>
      </c>
      <c r="C214" s="34" t="s">
        <v>330</v>
      </c>
      <c r="D214" s="35" t="s">
        <v>21</v>
      </c>
      <c r="E214" s="36">
        <v>39</v>
      </c>
      <c r="F214" s="104">
        <v>300</v>
      </c>
      <c r="G214" s="104">
        <f t="shared" si="51"/>
        <v>11700</v>
      </c>
      <c r="H214" s="38"/>
      <c r="J214" s="50"/>
      <c r="K214" s="129">
        <f t="shared" si="49"/>
        <v>5.6060651525894657E-6</v>
      </c>
      <c r="L214" s="129">
        <f t="shared" si="50"/>
        <v>2.1863654095098916E-4</v>
      </c>
      <c r="M214" s="40"/>
    </row>
    <row r="215" spans="1:13" s="49" customFormat="1">
      <c r="A215" s="33">
        <v>28</v>
      </c>
      <c r="B215" s="34">
        <v>7</v>
      </c>
      <c r="C215" s="34" t="s">
        <v>173</v>
      </c>
      <c r="D215" s="35" t="s">
        <v>26</v>
      </c>
      <c r="E215" s="36">
        <v>1</v>
      </c>
      <c r="F215" s="104">
        <v>3660</v>
      </c>
      <c r="G215" s="104">
        <f t="shared" si="51"/>
        <v>3660</v>
      </c>
      <c r="H215" s="38"/>
      <c r="J215" s="50"/>
      <c r="K215" s="129">
        <f t="shared" si="49"/>
        <v>6.8393994861591485E-5</v>
      </c>
      <c r="L215" s="129">
        <f t="shared" si="50"/>
        <v>6.8393994861591485E-5</v>
      </c>
      <c r="M215" s="40"/>
    </row>
    <row r="216" spans="1:13" s="49" customFormat="1">
      <c r="A216" s="33">
        <v>28</v>
      </c>
      <c r="B216" s="34">
        <v>8</v>
      </c>
      <c r="C216" s="34" t="s">
        <v>129</v>
      </c>
      <c r="D216" s="35" t="s">
        <v>26</v>
      </c>
      <c r="E216" s="36">
        <v>13</v>
      </c>
      <c r="F216" s="104">
        <v>7580</v>
      </c>
      <c r="G216" s="104">
        <f t="shared" si="51"/>
        <v>98540</v>
      </c>
      <c r="H216" s="38"/>
      <c r="J216" s="50"/>
      <c r="K216" s="129">
        <f t="shared" si="49"/>
        <v>1.4164657952209385E-4</v>
      </c>
      <c r="L216" s="129">
        <f t="shared" si="50"/>
        <v>1.8414055337872201E-3</v>
      </c>
      <c r="M216" s="40"/>
    </row>
    <row r="217" spans="1:13" s="49" customFormat="1">
      <c r="A217" s="33">
        <v>28</v>
      </c>
      <c r="B217" s="34">
        <v>9</v>
      </c>
      <c r="C217" s="34" t="s">
        <v>326</v>
      </c>
      <c r="D217" s="35" t="s">
        <v>26</v>
      </c>
      <c r="E217" s="36">
        <v>2</v>
      </c>
      <c r="F217" s="104">
        <v>8100</v>
      </c>
      <c r="G217" s="104">
        <f t="shared" si="51"/>
        <v>16200</v>
      </c>
      <c r="H217" s="38"/>
      <c r="J217" s="50"/>
      <c r="K217" s="129">
        <f t="shared" si="49"/>
        <v>1.5136375911991559E-4</v>
      </c>
      <c r="L217" s="129">
        <f t="shared" si="50"/>
        <v>3.0272751823983118E-4</v>
      </c>
      <c r="M217" s="40"/>
    </row>
    <row r="218" spans="1:13" s="49" customFormat="1">
      <c r="A218" s="33">
        <v>28</v>
      </c>
      <c r="B218" s="34">
        <v>10</v>
      </c>
      <c r="C218" s="34" t="s">
        <v>327</v>
      </c>
      <c r="D218" s="35" t="s">
        <v>26</v>
      </c>
      <c r="E218" s="36">
        <v>2</v>
      </c>
      <c r="F218" s="104">
        <v>10250</v>
      </c>
      <c r="G218" s="104">
        <f t="shared" si="51"/>
        <v>20500</v>
      </c>
      <c r="H218" s="38"/>
      <c r="J218" s="50"/>
      <c r="K218" s="129">
        <f t="shared" si="49"/>
        <v>1.9154055938014008E-4</v>
      </c>
      <c r="L218" s="129">
        <f t="shared" si="50"/>
        <v>3.8308111876028016E-4</v>
      </c>
      <c r="M218" s="40"/>
    </row>
    <row r="219" spans="1:13" s="49" customFormat="1">
      <c r="A219" s="33">
        <v>28</v>
      </c>
      <c r="B219" s="34">
        <v>11</v>
      </c>
      <c r="C219" s="34" t="s">
        <v>328</v>
      </c>
      <c r="D219" s="35" t="s">
        <v>26</v>
      </c>
      <c r="E219" s="36">
        <v>1</v>
      </c>
      <c r="F219" s="104">
        <v>15130</v>
      </c>
      <c r="G219" s="104">
        <f t="shared" si="51"/>
        <v>15130</v>
      </c>
      <c r="H219" s="38"/>
      <c r="J219" s="50"/>
      <c r="K219" s="129">
        <f t="shared" si="49"/>
        <v>2.8273255252892875E-4</v>
      </c>
      <c r="L219" s="129">
        <f t="shared" si="50"/>
        <v>2.8273255252892875E-4</v>
      </c>
      <c r="M219" s="40"/>
    </row>
    <row r="220" spans="1:13" s="49" customFormat="1">
      <c r="A220" s="33">
        <v>28</v>
      </c>
      <c r="B220" s="34">
        <v>12</v>
      </c>
      <c r="C220" s="34" t="s">
        <v>329</v>
      </c>
      <c r="D220" s="35" t="s">
        <v>26</v>
      </c>
      <c r="E220" s="36">
        <v>1</v>
      </c>
      <c r="F220" s="104">
        <v>3660</v>
      </c>
      <c r="G220" s="104">
        <f t="shared" si="51"/>
        <v>3660</v>
      </c>
      <c r="H220" s="38"/>
      <c r="J220" s="50"/>
      <c r="K220" s="129">
        <f t="shared" si="49"/>
        <v>6.8393994861591485E-5</v>
      </c>
      <c r="L220" s="129">
        <f t="shared" si="50"/>
        <v>6.8393994861591485E-5</v>
      </c>
      <c r="M220" s="40"/>
    </row>
    <row r="221" spans="1:13">
      <c r="A221" s="41">
        <v>29</v>
      </c>
      <c r="B221" s="42" t="s">
        <v>10</v>
      </c>
      <c r="C221" s="43" t="s">
        <v>130</v>
      </c>
      <c r="D221" s="44"/>
      <c r="E221" s="45"/>
      <c r="F221" s="105"/>
      <c r="G221" s="105"/>
      <c r="H221" s="46">
        <f>SUM(G222:G229)</f>
        <v>491598</v>
      </c>
      <c r="K221" s="130"/>
      <c r="L221" s="130"/>
      <c r="M221" s="131">
        <f>SUM(L222:L229)</f>
        <v>9.1864347229422549E-3</v>
      </c>
    </row>
    <row r="222" spans="1:13" s="34" customFormat="1">
      <c r="A222" s="61">
        <v>29</v>
      </c>
      <c r="B222" s="62">
        <v>1</v>
      </c>
      <c r="C222" s="34" t="s">
        <v>131</v>
      </c>
      <c r="D222" s="35" t="s">
        <v>19</v>
      </c>
      <c r="E222" s="36">
        <v>1</v>
      </c>
      <c r="F222" s="104">
        <v>161500</v>
      </c>
      <c r="G222" s="104">
        <f t="shared" si="51"/>
        <v>161500</v>
      </c>
      <c r="H222" s="38"/>
      <c r="J222" s="37"/>
      <c r="K222" s="129">
        <f t="shared" ref="K222:K229" si="52">+F222/$H$788</f>
        <v>3.0179317404773294E-3</v>
      </c>
      <c r="L222" s="129">
        <f t="shared" ref="L222:L229" si="53">+E222*K222</f>
        <v>3.0179317404773294E-3</v>
      </c>
      <c r="M222" s="40"/>
    </row>
    <row r="223" spans="1:13" s="49" customFormat="1">
      <c r="A223" s="33">
        <v>29</v>
      </c>
      <c r="B223" s="34">
        <v>2</v>
      </c>
      <c r="C223" s="34" t="s">
        <v>132</v>
      </c>
      <c r="D223" s="35" t="s">
        <v>29</v>
      </c>
      <c r="E223" s="36">
        <v>14.5</v>
      </c>
      <c r="F223" s="104">
        <v>1420</v>
      </c>
      <c r="G223" s="104">
        <f t="shared" si="51"/>
        <v>20590</v>
      </c>
      <c r="H223" s="38"/>
      <c r="J223" s="50"/>
      <c r="K223" s="129">
        <f t="shared" si="52"/>
        <v>2.6535375055590137E-5</v>
      </c>
      <c r="L223" s="129">
        <f t="shared" si="53"/>
        <v>3.8476293830605701E-4</v>
      </c>
      <c r="M223" s="40"/>
    </row>
    <row r="224" spans="1:13" s="49" customFormat="1">
      <c r="A224" s="61">
        <v>29</v>
      </c>
      <c r="B224" s="62">
        <v>3</v>
      </c>
      <c r="C224" s="34" t="s">
        <v>133</v>
      </c>
      <c r="D224" s="35" t="s">
        <v>19</v>
      </c>
      <c r="E224" s="36">
        <v>1</v>
      </c>
      <c r="F224" s="104">
        <v>45540</v>
      </c>
      <c r="G224" s="104">
        <f t="shared" si="51"/>
        <v>45540</v>
      </c>
      <c r="H224" s="38"/>
      <c r="J224" s="50"/>
      <c r="K224" s="129">
        <f t="shared" si="52"/>
        <v>8.5100069016308096E-4</v>
      </c>
      <c r="L224" s="129">
        <f t="shared" si="53"/>
        <v>8.5100069016308096E-4</v>
      </c>
      <c r="M224" s="40"/>
    </row>
    <row r="225" spans="1:13" s="49" customFormat="1">
      <c r="A225" s="33">
        <v>29</v>
      </c>
      <c r="B225" s="34">
        <v>4</v>
      </c>
      <c r="C225" s="34" t="s">
        <v>134</v>
      </c>
      <c r="D225" s="35" t="s">
        <v>19</v>
      </c>
      <c r="E225" s="36">
        <v>1</v>
      </c>
      <c r="F225" s="104">
        <v>48950</v>
      </c>
      <c r="G225" s="104">
        <f t="shared" si="51"/>
        <v>48950</v>
      </c>
      <c r="H225" s="38"/>
      <c r="J225" s="50"/>
      <c r="K225" s="129">
        <f t="shared" si="52"/>
        <v>9.1472296406418122E-4</v>
      </c>
      <c r="L225" s="129">
        <f t="shared" si="53"/>
        <v>9.1472296406418122E-4</v>
      </c>
      <c r="M225" s="40"/>
    </row>
    <row r="226" spans="1:13" s="49" customFormat="1">
      <c r="A226" s="61">
        <v>29</v>
      </c>
      <c r="B226" s="62">
        <v>5</v>
      </c>
      <c r="C226" s="34" t="s">
        <v>135</v>
      </c>
      <c r="D226" s="35" t="s">
        <v>26</v>
      </c>
      <c r="E226" s="36">
        <v>4</v>
      </c>
      <c r="F226" s="104">
        <v>3390</v>
      </c>
      <c r="G226" s="104">
        <f t="shared" si="51"/>
        <v>13560</v>
      </c>
      <c r="H226" s="38"/>
      <c r="J226" s="50"/>
      <c r="K226" s="129">
        <f t="shared" si="52"/>
        <v>6.3348536224260962E-5</v>
      </c>
      <c r="L226" s="129">
        <f t="shared" si="53"/>
        <v>2.5339414489704385E-4</v>
      </c>
      <c r="M226" s="40"/>
    </row>
    <row r="227" spans="1:13" s="49" customFormat="1">
      <c r="A227" s="33">
        <v>29</v>
      </c>
      <c r="B227" s="34">
        <v>6</v>
      </c>
      <c r="C227" s="34" t="s">
        <v>367</v>
      </c>
      <c r="D227" s="35" t="s">
        <v>26</v>
      </c>
      <c r="E227" s="36">
        <v>4</v>
      </c>
      <c r="F227" s="104">
        <v>2450</v>
      </c>
      <c r="G227" s="104">
        <f t="shared" si="51"/>
        <v>9800</v>
      </c>
      <c r="H227" s="38"/>
      <c r="J227" s="50"/>
      <c r="K227" s="129">
        <f t="shared" si="52"/>
        <v>4.5782865412813971E-5</v>
      </c>
      <c r="L227" s="129">
        <f t="shared" si="53"/>
        <v>1.8313146165125588E-4</v>
      </c>
      <c r="M227" s="40"/>
    </row>
    <row r="228" spans="1:13" s="49" customFormat="1">
      <c r="A228" s="61">
        <v>29</v>
      </c>
      <c r="B228" s="62">
        <v>7</v>
      </c>
      <c r="C228" s="34" t="s">
        <v>136</v>
      </c>
      <c r="D228" s="35" t="s">
        <v>26</v>
      </c>
      <c r="E228" s="36">
        <v>2</v>
      </c>
      <c r="F228" s="104">
        <v>20179</v>
      </c>
      <c r="G228" s="104">
        <f t="shared" si="51"/>
        <v>40358</v>
      </c>
      <c r="H228" s="38"/>
      <c r="J228" s="50"/>
      <c r="K228" s="129">
        <f t="shared" si="52"/>
        <v>3.7708262904700946E-4</v>
      </c>
      <c r="L228" s="129">
        <f t="shared" si="53"/>
        <v>7.5416525809401892E-4</v>
      </c>
      <c r="M228" s="40"/>
    </row>
    <row r="229" spans="1:13" s="49" customFormat="1">
      <c r="A229" s="61">
        <v>29</v>
      </c>
      <c r="B229" s="62">
        <v>9</v>
      </c>
      <c r="C229" s="34" t="s">
        <v>137</v>
      </c>
      <c r="D229" s="35" t="s">
        <v>19</v>
      </c>
      <c r="E229" s="36">
        <v>1</v>
      </c>
      <c r="F229" s="104">
        <v>151300</v>
      </c>
      <c r="G229" s="104">
        <f t="shared" si="51"/>
        <v>151300</v>
      </c>
      <c r="H229" s="38"/>
      <c r="J229" s="50"/>
      <c r="K229" s="129">
        <f t="shared" si="52"/>
        <v>2.8273255252892872E-3</v>
      </c>
      <c r="L229" s="129">
        <f t="shared" si="53"/>
        <v>2.8273255252892872E-3</v>
      </c>
      <c r="M229" s="40"/>
    </row>
    <row r="230" spans="1:13">
      <c r="A230" s="41">
        <v>30</v>
      </c>
      <c r="B230" s="42" t="s">
        <v>10</v>
      </c>
      <c r="C230" s="43" t="s">
        <v>138</v>
      </c>
      <c r="D230" s="44" t="s">
        <v>1</v>
      </c>
      <c r="E230" s="45"/>
      <c r="F230" s="105"/>
      <c r="G230" s="105"/>
      <c r="H230" s="46">
        <f>SUM(G231:G232)</f>
        <v>129500</v>
      </c>
      <c r="K230" s="130"/>
      <c r="L230" s="130"/>
      <c r="M230" s="131">
        <f>SUM(L231:L232)</f>
        <v>2.4199514575344531E-3</v>
      </c>
    </row>
    <row r="231" spans="1:13" s="34" customFormat="1" ht="14.25">
      <c r="A231" s="73">
        <v>30</v>
      </c>
      <c r="B231" s="74">
        <v>1</v>
      </c>
      <c r="C231" s="34" t="s">
        <v>339</v>
      </c>
      <c r="D231" s="35" t="s">
        <v>19</v>
      </c>
      <c r="E231" s="36">
        <v>1</v>
      </c>
      <c r="F231" s="104">
        <v>124700</v>
      </c>
      <c r="G231" s="104">
        <f t="shared" ref="G231:G236" si="54">+E231*F231</f>
        <v>124700</v>
      </c>
      <c r="H231" s="37"/>
      <c r="J231" s="37"/>
      <c r="K231" s="129">
        <f>+F231/$H$788</f>
        <v>2.3302544150930215E-3</v>
      </c>
      <c r="L231" s="129">
        <f t="shared" ref="L231:L232" si="55">+E231*K231</f>
        <v>2.3302544150930215E-3</v>
      </c>
      <c r="M231" s="134"/>
    </row>
    <row r="232" spans="1:13" s="34" customFormat="1" ht="14.25">
      <c r="A232" s="73">
        <v>30</v>
      </c>
      <c r="B232" s="74">
        <v>2</v>
      </c>
      <c r="C232" s="34" t="s">
        <v>340</v>
      </c>
      <c r="D232" s="35" t="s">
        <v>26</v>
      </c>
      <c r="E232" s="36">
        <v>1</v>
      </c>
      <c r="F232" s="104">
        <v>4800</v>
      </c>
      <c r="G232" s="104">
        <f t="shared" si="54"/>
        <v>4800</v>
      </c>
      <c r="H232" s="37"/>
      <c r="J232" s="37"/>
      <c r="K232" s="129">
        <f>+F232/$H$788</f>
        <v>8.9697042441431451E-5</v>
      </c>
      <c r="L232" s="129">
        <f t="shared" si="55"/>
        <v>8.9697042441431451E-5</v>
      </c>
      <c r="M232" s="134"/>
    </row>
    <row r="233" spans="1:13">
      <c r="A233" s="41">
        <v>31</v>
      </c>
      <c r="B233" s="42" t="s">
        <v>10</v>
      </c>
      <c r="C233" s="43" t="s">
        <v>139</v>
      </c>
      <c r="D233" s="44" t="s">
        <v>1</v>
      </c>
      <c r="E233" s="45"/>
      <c r="F233" s="105"/>
      <c r="G233" s="105"/>
      <c r="H233" s="46">
        <f>SUM(G234:G236)</f>
        <v>141748.75</v>
      </c>
      <c r="K233" s="130"/>
      <c r="L233" s="130"/>
      <c r="M233" s="131">
        <f>SUM(L234:L236)</f>
        <v>2.6488424259937197E-3</v>
      </c>
    </row>
    <row r="234" spans="1:13" s="34" customFormat="1">
      <c r="A234" s="73">
        <v>31</v>
      </c>
      <c r="B234" s="62">
        <v>1</v>
      </c>
      <c r="C234" s="34" t="s">
        <v>264</v>
      </c>
      <c r="D234" s="35" t="s">
        <v>21</v>
      </c>
      <c r="E234" s="36">
        <v>2</v>
      </c>
      <c r="F234" s="104">
        <v>7750</v>
      </c>
      <c r="G234" s="104">
        <f t="shared" si="54"/>
        <v>15500</v>
      </c>
      <c r="H234" s="38"/>
      <c r="J234" s="37"/>
      <c r="K234" s="129">
        <f>+F234/$H$788</f>
        <v>1.4482334977522786E-4</v>
      </c>
      <c r="L234" s="129">
        <f t="shared" ref="L234:L236" si="56">+E234*K234</f>
        <v>2.8964669955045571E-4</v>
      </c>
      <c r="M234" s="40"/>
    </row>
    <row r="235" spans="1:13" s="34" customFormat="1">
      <c r="A235" s="73">
        <v>31</v>
      </c>
      <c r="B235" s="62">
        <v>2</v>
      </c>
      <c r="C235" s="34" t="s">
        <v>265</v>
      </c>
      <c r="D235" s="35" t="s">
        <v>21</v>
      </c>
      <c r="E235" s="36">
        <v>39.25</v>
      </c>
      <c r="F235" s="104">
        <v>2615</v>
      </c>
      <c r="G235" s="104">
        <f t="shared" si="54"/>
        <v>102638.75</v>
      </c>
      <c r="H235" s="38"/>
      <c r="J235" s="37"/>
      <c r="K235" s="129">
        <f>+F235/$H$788</f>
        <v>4.8866201246738176E-5</v>
      </c>
      <c r="L235" s="129">
        <f t="shared" si="56"/>
        <v>1.9179983989344733E-3</v>
      </c>
      <c r="M235" s="40"/>
    </row>
    <row r="236" spans="1:13" s="34" customFormat="1">
      <c r="A236" s="73">
        <v>31</v>
      </c>
      <c r="B236" s="62">
        <v>3</v>
      </c>
      <c r="C236" s="34" t="s">
        <v>305</v>
      </c>
      <c r="D236" s="35" t="s">
        <v>19</v>
      </c>
      <c r="E236" s="36">
        <v>1</v>
      </c>
      <c r="F236" s="104">
        <v>23610</v>
      </c>
      <c r="G236" s="104">
        <f t="shared" si="54"/>
        <v>23610</v>
      </c>
      <c r="H236" s="38"/>
      <c r="J236" s="37"/>
      <c r="K236" s="129">
        <f>+F236/$H$788</f>
        <v>4.4119732750879097E-4</v>
      </c>
      <c r="L236" s="129">
        <f t="shared" si="56"/>
        <v>4.4119732750879097E-4</v>
      </c>
      <c r="M236" s="40"/>
    </row>
    <row r="237" spans="1:13" s="34" customFormat="1">
      <c r="A237" s="41">
        <v>32</v>
      </c>
      <c r="B237" s="42" t="s">
        <v>10</v>
      </c>
      <c r="C237" s="43" t="s">
        <v>140</v>
      </c>
      <c r="D237" s="44" t="s">
        <v>1</v>
      </c>
      <c r="E237" s="45"/>
      <c r="F237" s="105"/>
      <c r="G237" s="105"/>
      <c r="H237" s="46">
        <f>SUM(G238:G241)</f>
        <v>475100</v>
      </c>
      <c r="J237" s="37"/>
      <c r="K237" s="130"/>
      <c r="L237" s="130"/>
      <c r="M237" s="131">
        <f>SUM(L238:L241)</f>
        <v>8.8781385133175177E-3</v>
      </c>
    </row>
    <row r="238" spans="1:13" s="34" customFormat="1">
      <c r="A238" s="33">
        <v>32</v>
      </c>
      <c r="B238" s="62">
        <v>3</v>
      </c>
      <c r="C238" s="34" t="s">
        <v>141</v>
      </c>
      <c r="D238" s="35" t="s">
        <v>21</v>
      </c>
      <c r="E238" s="36">
        <v>46</v>
      </c>
      <c r="F238" s="104">
        <v>630</v>
      </c>
      <c r="G238" s="104">
        <f t="shared" ref="G238:G247" si="57">+E238*F238</f>
        <v>28980</v>
      </c>
      <c r="H238" s="38"/>
      <c r="J238" s="37"/>
      <c r="K238" s="129">
        <f>+F238/$H$788</f>
        <v>1.1772736820437878E-5</v>
      </c>
      <c r="L238" s="129">
        <f t="shared" ref="L238:L241" si="58">+E238*K238</f>
        <v>5.4154589374014238E-4</v>
      </c>
      <c r="M238" s="40"/>
    </row>
    <row r="239" spans="1:13" s="34" customFormat="1">
      <c r="A239" s="33">
        <v>32</v>
      </c>
      <c r="B239" s="62">
        <v>3</v>
      </c>
      <c r="C239" s="34" t="s">
        <v>142</v>
      </c>
      <c r="D239" s="35" t="s">
        <v>15</v>
      </c>
      <c r="E239" s="36">
        <v>114</v>
      </c>
      <c r="F239" s="104">
        <v>2600</v>
      </c>
      <c r="G239" s="104">
        <f t="shared" si="57"/>
        <v>296400</v>
      </c>
      <c r="H239" s="38"/>
      <c r="J239" s="37"/>
      <c r="K239" s="129">
        <f>+F239/$H$788</f>
        <v>4.8585897989108708E-5</v>
      </c>
      <c r="L239" s="129">
        <f t="shared" si="58"/>
        <v>5.5387923707583926E-3</v>
      </c>
      <c r="M239" s="40"/>
    </row>
    <row r="240" spans="1:13" s="34" customFormat="1">
      <c r="A240" s="33">
        <v>32</v>
      </c>
      <c r="B240" s="62">
        <v>3</v>
      </c>
      <c r="C240" s="34" t="s">
        <v>178</v>
      </c>
      <c r="D240" s="35" t="s">
        <v>15</v>
      </c>
      <c r="E240" s="36">
        <v>26</v>
      </c>
      <c r="F240" s="104">
        <v>2770</v>
      </c>
      <c r="G240" s="104">
        <f t="shared" si="57"/>
        <v>72020</v>
      </c>
      <c r="H240" s="38"/>
      <c r="J240" s="37"/>
      <c r="K240" s="129">
        <f>+F240/$H$788</f>
        <v>5.1762668242242733E-5</v>
      </c>
      <c r="L240" s="129">
        <f t="shared" si="58"/>
        <v>1.3458293742983111E-3</v>
      </c>
      <c r="M240" s="40"/>
    </row>
    <row r="241" spans="1:13" s="34" customFormat="1">
      <c r="A241" s="33">
        <v>32</v>
      </c>
      <c r="B241" s="62">
        <v>3</v>
      </c>
      <c r="C241" s="34" t="s">
        <v>144</v>
      </c>
      <c r="D241" s="35" t="s">
        <v>15</v>
      </c>
      <c r="E241" s="36">
        <v>210</v>
      </c>
      <c r="F241" s="104">
        <v>370</v>
      </c>
      <c r="G241" s="104">
        <f t="shared" si="57"/>
        <v>77700</v>
      </c>
      <c r="H241" s="38"/>
      <c r="J241" s="37"/>
      <c r="K241" s="129">
        <f>+F241/$H$788</f>
        <v>6.9141470215270076E-6</v>
      </c>
      <c r="L241" s="129">
        <f t="shared" si="58"/>
        <v>1.4519708745206715E-3</v>
      </c>
      <c r="M241" s="40"/>
    </row>
    <row r="242" spans="1:13">
      <c r="A242" s="41">
        <v>33</v>
      </c>
      <c r="B242" s="42" t="s">
        <v>10</v>
      </c>
      <c r="C242" s="43" t="s">
        <v>77</v>
      </c>
      <c r="D242" s="44"/>
      <c r="E242" s="45"/>
      <c r="F242" s="105"/>
      <c r="G242" s="105"/>
      <c r="H242" s="46">
        <f>SUM(G243:G247)</f>
        <v>576580</v>
      </c>
      <c r="K242" s="130"/>
      <c r="L242" s="130"/>
      <c r="M242" s="131">
        <f>SUM(L243:L247)</f>
        <v>1.0774483485600115E-2</v>
      </c>
    </row>
    <row r="243" spans="1:13" s="34" customFormat="1">
      <c r="A243" s="33">
        <v>33</v>
      </c>
      <c r="B243" s="62">
        <v>1</v>
      </c>
      <c r="C243" s="34" t="s">
        <v>266</v>
      </c>
      <c r="D243" s="35" t="s">
        <v>26</v>
      </c>
      <c r="E243" s="36">
        <v>3</v>
      </c>
      <c r="F243" s="104">
        <v>16200</v>
      </c>
      <c r="G243" s="104">
        <f t="shared" si="57"/>
        <v>48600</v>
      </c>
      <c r="H243" s="38"/>
      <c r="J243" s="37"/>
      <c r="K243" s="129">
        <f>+F243/$H$788</f>
        <v>3.0272751823983118E-4</v>
      </c>
      <c r="L243" s="129">
        <f t="shared" ref="L243:L247" si="59">+E243*K243</f>
        <v>9.0818255471949354E-4</v>
      </c>
      <c r="M243" s="40"/>
    </row>
    <row r="244" spans="1:13" s="34" customFormat="1">
      <c r="A244" s="33">
        <v>33</v>
      </c>
      <c r="B244" s="62">
        <v>2</v>
      </c>
      <c r="C244" s="34" t="s">
        <v>267</v>
      </c>
      <c r="D244" s="35" t="s">
        <v>26</v>
      </c>
      <c r="E244" s="36">
        <v>1</v>
      </c>
      <c r="F244" s="104">
        <v>39400</v>
      </c>
      <c r="G244" s="104">
        <f t="shared" si="57"/>
        <v>39400</v>
      </c>
      <c r="H244" s="38"/>
      <c r="J244" s="37"/>
      <c r="K244" s="129">
        <f>+F244/$H$788</f>
        <v>7.3626322337341657E-4</v>
      </c>
      <c r="L244" s="129">
        <f t="shared" si="59"/>
        <v>7.3626322337341657E-4</v>
      </c>
      <c r="M244" s="40"/>
    </row>
    <row r="245" spans="1:13" s="34" customFormat="1">
      <c r="A245" s="33">
        <v>33</v>
      </c>
      <c r="B245" s="62">
        <v>3</v>
      </c>
      <c r="C245" s="34" t="s">
        <v>307</v>
      </c>
      <c r="D245" s="35" t="s">
        <v>26</v>
      </c>
      <c r="E245" s="36">
        <v>7</v>
      </c>
      <c r="F245" s="104">
        <v>24550</v>
      </c>
      <c r="G245" s="104">
        <f t="shared" si="57"/>
        <v>171850</v>
      </c>
      <c r="H245" s="38"/>
      <c r="J245" s="37"/>
      <c r="K245" s="129">
        <f>+F245/$H$788</f>
        <v>4.5876299832023798E-4</v>
      </c>
      <c r="L245" s="129">
        <f t="shared" si="59"/>
        <v>3.211340988241666E-3</v>
      </c>
      <c r="M245" s="40"/>
    </row>
    <row r="246" spans="1:13" s="34" customFormat="1">
      <c r="A246" s="33">
        <v>33</v>
      </c>
      <c r="B246" s="62">
        <v>4</v>
      </c>
      <c r="C246" s="34" t="s">
        <v>366</v>
      </c>
      <c r="D246" s="35" t="s">
        <v>19</v>
      </c>
      <c r="E246" s="36">
        <v>1</v>
      </c>
      <c r="F246" s="104">
        <v>312430</v>
      </c>
      <c r="G246" s="104">
        <f t="shared" si="57"/>
        <v>312430</v>
      </c>
      <c r="H246" s="38"/>
      <c r="J246" s="37"/>
      <c r="K246" s="129">
        <f>+F246/$H$788</f>
        <v>5.8383431187450895E-3</v>
      </c>
      <c r="L246" s="129">
        <f t="shared" si="59"/>
        <v>5.8383431187450895E-3</v>
      </c>
      <c r="M246" s="40"/>
    </row>
    <row r="247" spans="1:13" s="34" customFormat="1" ht="15.75" thickBot="1">
      <c r="A247" s="33">
        <v>33</v>
      </c>
      <c r="B247" s="62">
        <v>5</v>
      </c>
      <c r="C247" s="34" t="s">
        <v>146</v>
      </c>
      <c r="D247" s="35" t="s">
        <v>26</v>
      </c>
      <c r="E247" s="36">
        <v>1</v>
      </c>
      <c r="F247" s="104">
        <v>4300</v>
      </c>
      <c r="G247" s="104">
        <f t="shared" si="57"/>
        <v>4300</v>
      </c>
      <c r="H247" s="38"/>
      <c r="J247" s="37"/>
      <c r="K247" s="129">
        <f>+F247/$H$788</f>
        <v>8.0353600520449009E-5</v>
      </c>
      <c r="L247" s="129">
        <f t="shared" si="59"/>
        <v>8.0353600520449009E-5</v>
      </c>
      <c r="M247" s="40"/>
    </row>
    <row r="248" spans="1:13" ht="15.75" thickBot="1">
      <c r="A248" s="68"/>
      <c r="B248" s="69"/>
      <c r="C248" s="55" t="s">
        <v>147</v>
      </c>
      <c r="D248" s="56"/>
      <c r="E248" s="75"/>
      <c r="F248" s="107"/>
      <c r="G248" s="107"/>
      <c r="H248" s="57">
        <f>+H197+H200+H208+H221+H230+H233+H237+H242</f>
        <v>2603542.75</v>
      </c>
      <c r="K248" s="135"/>
      <c r="L248" s="135"/>
      <c r="M248" s="143">
        <f>+M197+M200+M208+M221+M230+M233+M237+M242</f>
        <v>4.8652100946839832E-2</v>
      </c>
    </row>
    <row r="249" spans="1:13">
      <c r="E249" s="36"/>
      <c r="F249" s="104"/>
      <c r="G249" s="104"/>
      <c r="H249" s="38"/>
      <c r="K249" s="129"/>
      <c r="L249" s="129"/>
      <c r="M249" s="144"/>
    </row>
    <row r="250" spans="1:13" ht="15.75" thickBot="1">
      <c r="A250" s="20" t="s">
        <v>2</v>
      </c>
      <c r="B250" s="58" t="s">
        <v>3</v>
      </c>
      <c r="C250" s="21" t="s">
        <v>4</v>
      </c>
      <c r="D250" s="21" t="s">
        <v>5</v>
      </c>
      <c r="E250" s="22" t="s">
        <v>6</v>
      </c>
      <c r="F250" s="22" t="s">
        <v>7</v>
      </c>
      <c r="G250" s="22" t="s">
        <v>471</v>
      </c>
      <c r="H250" s="59" t="s">
        <v>472</v>
      </c>
      <c r="K250" s="132"/>
      <c r="L250" s="132"/>
      <c r="M250" s="133"/>
    </row>
    <row r="251" spans="1:13" ht="15.75" thickBot="1">
      <c r="A251" s="68"/>
      <c r="B251" s="24" t="s">
        <v>148</v>
      </c>
      <c r="C251" s="60" t="s">
        <v>149</v>
      </c>
      <c r="D251" s="24"/>
      <c r="E251" s="57"/>
      <c r="F251" s="106"/>
      <c r="G251" s="106"/>
      <c r="H251" s="57"/>
      <c r="K251" s="125"/>
      <c r="L251" s="125"/>
      <c r="M251" s="126"/>
    </row>
    <row r="252" spans="1:13">
      <c r="A252" s="25">
        <v>1</v>
      </c>
      <c r="B252" s="26" t="s">
        <v>10</v>
      </c>
      <c r="C252" s="27" t="s">
        <v>11</v>
      </c>
      <c r="D252" s="95"/>
      <c r="E252" s="29"/>
      <c r="F252" s="103"/>
      <c r="G252" s="103"/>
      <c r="H252" s="29">
        <f>SUM(G253:G256)</f>
        <v>73530</v>
      </c>
      <c r="I252" s="34"/>
      <c r="K252" s="127"/>
      <c r="L252" s="127"/>
      <c r="M252" s="136">
        <f>SUM(L253:L256)</f>
        <v>1.3740465688996781E-3</v>
      </c>
    </row>
    <row r="253" spans="1:13" s="34" customFormat="1" ht="14.25">
      <c r="A253" s="33">
        <v>1</v>
      </c>
      <c r="B253" s="65">
        <v>1</v>
      </c>
      <c r="C253" s="34" t="s">
        <v>24</v>
      </c>
      <c r="D253" s="65" t="s">
        <v>15</v>
      </c>
      <c r="E253" s="36">
        <v>300</v>
      </c>
      <c r="F253" s="104">
        <v>30</v>
      </c>
      <c r="G253" s="104">
        <f t="shared" ref="G253:G256" si="60">+E253*F253</f>
        <v>9000</v>
      </c>
      <c r="H253" s="36"/>
      <c r="J253" s="37"/>
      <c r="K253" s="129">
        <f>+F253/$H$788</f>
        <v>5.6060651525894655E-7</v>
      </c>
      <c r="L253" s="129">
        <f t="shared" ref="L253:L256" si="61">+E253*K253</f>
        <v>1.6818195457768396E-4</v>
      </c>
      <c r="M253" s="137"/>
    </row>
    <row r="254" spans="1:13" s="34" customFormat="1">
      <c r="A254" s="33">
        <v>1</v>
      </c>
      <c r="B254" s="65">
        <v>2</v>
      </c>
      <c r="C254" s="76" t="s">
        <v>25</v>
      </c>
      <c r="D254" s="65" t="s">
        <v>19</v>
      </c>
      <c r="E254" s="36">
        <v>1</v>
      </c>
      <c r="F254" s="104">
        <v>31500</v>
      </c>
      <c r="G254" s="104">
        <f t="shared" si="60"/>
        <v>31500</v>
      </c>
      <c r="H254" s="38"/>
      <c r="J254" s="37"/>
      <c r="K254" s="129">
        <f>+F254/$H$788</f>
        <v>5.8863684102189397E-4</v>
      </c>
      <c r="L254" s="129">
        <f t="shared" si="61"/>
        <v>5.8863684102189397E-4</v>
      </c>
      <c r="M254" s="40"/>
    </row>
    <row r="255" spans="1:13" s="34" customFormat="1">
      <c r="A255" s="33">
        <v>1</v>
      </c>
      <c r="B255" s="65">
        <v>3</v>
      </c>
      <c r="C255" s="76" t="s">
        <v>150</v>
      </c>
      <c r="D255" s="65" t="s">
        <v>15</v>
      </c>
      <c r="E255" s="36">
        <v>360</v>
      </c>
      <c r="F255" s="104">
        <v>41.75</v>
      </c>
      <c r="G255" s="104">
        <f t="shared" si="60"/>
        <v>15030</v>
      </c>
      <c r="H255" s="38"/>
      <c r="J255" s="37"/>
      <c r="K255" s="129">
        <f>+F255/$H$788</f>
        <v>7.8017740040203406E-7</v>
      </c>
      <c r="L255" s="129">
        <f t="shared" si="61"/>
        <v>2.8086386414473224E-4</v>
      </c>
      <c r="M255" s="40"/>
    </row>
    <row r="256" spans="1:13" s="34" customFormat="1">
      <c r="A256" s="33">
        <v>1</v>
      </c>
      <c r="B256" s="65">
        <v>4</v>
      </c>
      <c r="C256" s="76" t="s">
        <v>151</v>
      </c>
      <c r="D256" s="65" t="s">
        <v>19</v>
      </c>
      <c r="E256" s="36">
        <v>1</v>
      </c>
      <c r="F256" s="104">
        <v>18000</v>
      </c>
      <c r="G256" s="104">
        <f t="shared" si="60"/>
        <v>18000</v>
      </c>
      <c r="H256" s="38"/>
      <c r="J256" s="37"/>
      <c r="K256" s="129">
        <f>+F256/$H$788</f>
        <v>3.3636390915536797E-4</v>
      </c>
      <c r="L256" s="129">
        <f t="shared" si="61"/>
        <v>3.3636390915536797E-4</v>
      </c>
      <c r="M256" s="40"/>
    </row>
    <row r="257" spans="1:13">
      <c r="A257" s="77">
        <v>2</v>
      </c>
      <c r="B257" s="42" t="s">
        <v>10</v>
      </c>
      <c r="C257" s="43" t="s">
        <v>27</v>
      </c>
      <c r="D257" s="44"/>
      <c r="E257" s="45"/>
      <c r="F257" s="105"/>
      <c r="G257" s="105"/>
      <c r="H257" s="46">
        <f>SUM(G258:G260)</f>
        <v>257670</v>
      </c>
      <c r="K257" s="130"/>
      <c r="L257" s="130"/>
      <c r="M257" s="131">
        <f>SUM(L258:L260)</f>
        <v>4.8150493595590926E-3</v>
      </c>
    </row>
    <row r="258" spans="1:13" s="34" customFormat="1">
      <c r="A258" s="33">
        <v>2</v>
      </c>
      <c r="B258" s="34">
        <v>1</v>
      </c>
      <c r="C258" s="34" t="s">
        <v>28</v>
      </c>
      <c r="D258" s="35" t="s">
        <v>19</v>
      </c>
      <c r="E258" s="36">
        <v>1</v>
      </c>
      <c r="F258" s="104">
        <v>184000</v>
      </c>
      <c r="G258" s="104">
        <f t="shared" ref="G258:G260" si="62">+E258*F258</f>
        <v>184000</v>
      </c>
      <c r="H258" s="38"/>
      <c r="I258" s="37"/>
      <c r="J258" s="37"/>
      <c r="K258" s="129">
        <f>+F258/$H$788</f>
        <v>3.4383866269215393E-3</v>
      </c>
      <c r="L258" s="129">
        <f t="shared" ref="L258:L260" si="63">+E258*K258</f>
        <v>3.4383866269215393E-3</v>
      </c>
      <c r="M258" s="40"/>
    </row>
    <row r="259" spans="1:13" s="34" customFormat="1">
      <c r="A259" s="33">
        <v>2</v>
      </c>
      <c r="B259" s="34">
        <v>2</v>
      </c>
      <c r="C259" s="34" t="s">
        <v>303</v>
      </c>
      <c r="D259" s="35" t="s">
        <v>19</v>
      </c>
      <c r="E259" s="36">
        <v>1</v>
      </c>
      <c r="F259" s="104">
        <v>61400</v>
      </c>
      <c r="G259" s="104">
        <f t="shared" si="62"/>
        <v>61400</v>
      </c>
      <c r="H259" s="38"/>
      <c r="J259" s="37"/>
      <c r="K259" s="129">
        <f>+F259/$H$788</f>
        <v>1.1473746678966441E-3</v>
      </c>
      <c r="L259" s="129">
        <f t="shared" si="63"/>
        <v>1.1473746678966441E-3</v>
      </c>
      <c r="M259" s="40"/>
    </row>
    <row r="260" spans="1:13" s="34" customFormat="1">
      <c r="A260" s="33">
        <v>2</v>
      </c>
      <c r="B260" s="34">
        <v>3</v>
      </c>
      <c r="C260" s="34" t="s">
        <v>30</v>
      </c>
      <c r="D260" s="35" t="s">
        <v>19</v>
      </c>
      <c r="E260" s="36">
        <v>1</v>
      </c>
      <c r="F260" s="104">
        <v>12270</v>
      </c>
      <c r="G260" s="104">
        <f t="shared" si="62"/>
        <v>12270</v>
      </c>
      <c r="H260" s="38"/>
      <c r="J260" s="37"/>
      <c r="K260" s="129">
        <f>+F260/$H$788</f>
        <v>2.2928806474090916E-4</v>
      </c>
      <c r="L260" s="129">
        <f t="shared" si="63"/>
        <v>2.2928806474090916E-4</v>
      </c>
      <c r="M260" s="40"/>
    </row>
    <row r="261" spans="1:13">
      <c r="A261" s="41">
        <v>3</v>
      </c>
      <c r="B261" s="42" t="s">
        <v>10</v>
      </c>
      <c r="C261" s="43" t="s">
        <v>32</v>
      </c>
      <c r="D261" s="44"/>
      <c r="E261" s="45"/>
      <c r="F261" s="105"/>
      <c r="G261" s="105"/>
      <c r="H261" s="46">
        <f>SUM(G262:G265)</f>
        <v>180720</v>
      </c>
      <c r="K261" s="130"/>
      <c r="L261" s="130"/>
      <c r="M261" s="131">
        <f>SUM(L262:L265)</f>
        <v>3.3770936479198947E-3</v>
      </c>
    </row>
    <row r="262" spans="1:13" s="49" customFormat="1">
      <c r="A262" s="33">
        <v>3</v>
      </c>
      <c r="B262" s="34">
        <v>1</v>
      </c>
      <c r="C262" s="34" t="s">
        <v>33</v>
      </c>
      <c r="D262" s="35" t="s">
        <v>19</v>
      </c>
      <c r="E262" s="36">
        <v>1</v>
      </c>
      <c r="F262" s="104">
        <v>65380</v>
      </c>
      <c r="G262" s="104">
        <f t="shared" ref="G262:G265" si="64">+E262*F262</f>
        <v>65380</v>
      </c>
      <c r="H262" s="38"/>
      <c r="J262" s="50"/>
      <c r="K262" s="129">
        <f>+F262/$H$788</f>
        <v>1.2217484655876643E-3</v>
      </c>
      <c r="L262" s="129">
        <f t="shared" ref="L262:L265" si="65">+E262*K262</f>
        <v>1.2217484655876643E-3</v>
      </c>
      <c r="M262" s="40"/>
    </row>
    <row r="263" spans="1:13" s="49" customFormat="1">
      <c r="A263" s="33">
        <v>3</v>
      </c>
      <c r="B263" s="34">
        <v>2</v>
      </c>
      <c r="C263" s="34" t="s">
        <v>34</v>
      </c>
      <c r="D263" s="35" t="s">
        <v>19</v>
      </c>
      <c r="E263" s="36">
        <v>1</v>
      </c>
      <c r="F263" s="104">
        <v>45100</v>
      </c>
      <c r="G263" s="104">
        <f t="shared" si="64"/>
        <v>45100</v>
      </c>
      <c r="H263" s="38"/>
      <c r="J263" s="50"/>
      <c r="K263" s="129">
        <f>+F263/$H$788</f>
        <v>8.4277846127261643E-4</v>
      </c>
      <c r="L263" s="129">
        <f t="shared" si="65"/>
        <v>8.4277846127261643E-4</v>
      </c>
      <c r="M263" s="40"/>
    </row>
    <row r="264" spans="1:13" s="49" customFormat="1">
      <c r="A264" s="33">
        <v>3</v>
      </c>
      <c r="B264" s="34">
        <v>3</v>
      </c>
      <c r="C264" s="34" t="s">
        <v>35</v>
      </c>
      <c r="D264" s="35" t="s">
        <v>21</v>
      </c>
      <c r="E264" s="36">
        <v>80</v>
      </c>
      <c r="F264" s="104">
        <v>114</v>
      </c>
      <c r="G264" s="104">
        <f t="shared" si="64"/>
        <v>9120</v>
      </c>
      <c r="H264" s="38"/>
      <c r="J264" s="50"/>
      <c r="K264" s="129">
        <f>+F264/$H$788</f>
        <v>2.1303047579839969E-6</v>
      </c>
      <c r="L264" s="129">
        <f t="shared" si="65"/>
        <v>1.7042438063871976E-4</v>
      </c>
      <c r="M264" s="40"/>
    </row>
    <row r="265" spans="1:13" s="49" customFormat="1">
      <c r="A265" s="33">
        <v>3</v>
      </c>
      <c r="B265" s="34">
        <v>4</v>
      </c>
      <c r="C265" s="34" t="s">
        <v>36</v>
      </c>
      <c r="D265" s="35" t="s">
        <v>15</v>
      </c>
      <c r="E265" s="36">
        <v>95.5</v>
      </c>
      <c r="F265" s="104">
        <v>640</v>
      </c>
      <c r="G265" s="104">
        <f t="shared" si="64"/>
        <v>61120</v>
      </c>
      <c r="H265" s="38"/>
      <c r="J265" s="50"/>
      <c r="K265" s="129">
        <f>+F265/$H$788</f>
        <v>1.1959605658857527E-5</v>
      </c>
      <c r="L265" s="129">
        <f t="shared" si="65"/>
        <v>1.1421423404208938E-3</v>
      </c>
      <c r="M265" s="40"/>
    </row>
    <row r="266" spans="1:13">
      <c r="A266" s="77">
        <v>4</v>
      </c>
      <c r="B266" s="42" t="s">
        <v>10</v>
      </c>
      <c r="C266" s="43" t="s">
        <v>37</v>
      </c>
      <c r="D266" s="44"/>
      <c r="E266" s="45"/>
      <c r="F266" s="105"/>
      <c r="G266" s="105"/>
      <c r="H266" s="46">
        <f>SUM(G269:G298)</f>
        <v>4904218.7200000007</v>
      </c>
      <c r="K266" s="130"/>
      <c r="L266" s="130"/>
      <c r="M266" s="131">
        <f>SUM(L269:L298)</f>
        <v>9.1644565556229712E-2</v>
      </c>
    </row>
    <row r="267" spans="1:13" s="34" customFormat="1">
      <c r="A267" s="51">
        <v>4</v>
      </c>
      <c r="B267" s="96">
        <v>1</v>
      </c>
      <c r="C267" s="53" t="s">
        <v>38</v>
      </c>
      <c r="D267" s="54"/>
      <c r="E267" s="36"/>
      <c r="F267" s="104"/>
      <c r="G267" s="104"/>
      <c r="H267" s="38"/>
      <c r="J267" s="37"/>
      <c r="K267" s="129"/>
      <c r="L267" s="129"/>
      <c r="M267" s="40"/>
    </row>
    <row r="268" spans="1:13" s="34" customFormat="1">
      <c r="A268" s="51"/>
      <c r="B268" s="67">
        <v>1</v>
      </c>
      <c r="C268" s="53" t="s">
        <v>231</v>
      </c>
      <c r="D268" s="54"/>
      <c r="E268" s="36"/>
      <c r="F268" s="104"/>
      <c r="G268" s="104"/>
      <c r="H268" s="38"/>
      <c r="J268" s="37"/>
      <c r="K268" s="129"/>
      <c r="L268" s="129"/>
      <c r="M268" s="40"/>
    </row>
    <row r="269" spans="1:13" s="34" customFormat="1">
      <c r="A269" s="61">
        <v>4</v>
      </c>
      <c r="B269" s="74">
        <v>1</v>
      </c>
      <c r="C269" s="34" t="s">
        <v>152</v>
      </c>
      <c r="D269" s="48" t="s">
        <v>29</v>
      </c>
      <c r="E269" s="36">
        <v>0.51</v>
      </c>
      <c r="F269" s="104">
        <v>2253</v>
      </c>
      <c r="G269" s="104">
        <f t="shared" ref="G269:G279" si="66">+E269*F269</f>
        <v>1149.03</v>
      </c>
      <c r="H269" s="38"/>
      <c r="J269" s="37"/>
      <c r="K269" s="129">
        <f t="shared" ref="K269:K279" si="67">+F269/$H$788</f>
        <v>4.2101549295946892E-5</v>
      </c>
      <c r="L269" s="129">
        <f t="shared" ref="L269:L279" si="68">+E269*K269</f>
        <v>2.1471790140932916E-5</v>
      </c>
      <c r="M269" s="40"/>
    </row>
    <row r="270" spans="1:13" s="34" customFormat="1">
      <c r="A270" s="61">
        <v>4</v>
      </c>
      <c r="B270" s="74">
        <v>2</v>
      </c>
      <c r="C270" s="34" t="s">
        <v>218</v>
      </c>
      <c r="D270" s="48" t="s">
        <v>29</v>
      </c>
      <c r="E270" s="36">
        <v>3.05</v>
      </c>
      <c r="F270" s="104">
        <v>23603</v>
      </c>
      <c r="G270" s="104">
        <f t="shared" si="66"/>
        <v>71989.149999999994</v>
      </c>
      <c r="H270" s="38"/>
      <c r="J270" s="37"/>
      <c r="K270" s="129">
        <f t="shared" si="67"/>
        <v>4.4106651932189722E-4</v>
      </c>
      <c r="L270" s="129">
        <f t="shared" si="68"/>
        <v>1.3452528839317864E-3</v>
      </c>
      <c r="M270" s="40"/>
    </row>
    <row r="271" spans="1:13" s="34" customFormat="1">
      <c r="A271" s="61">
        <v>4</v>
      </c>
      <c r="B271" s="74">
        <v>3</v>
      </c>
      <c r="C271" s="34" t="s">
        <v>219</v>
      </c>
      <c r="D271" s="48" t="s">
        <v>29</v>
      </c>
      <c r="E271" s="36">
        <v>2</v>
      </c>
      <c r="F271" s="104">
        <v>39845</v>
      </c>
      <c r="G271" s="104">
        <f t="shared" si="66"/>
        <v>79690</v>
      </c>
      <c r="H271" s="38"/>
      <c r="J271" s="37"/>
      <c r="K271" s="129">
        <f t="shared" si="67"/>
        <v>7.4457888668309085E-4</v>
      </c>
      <c r="L271" s="129">
        <f t="shared" si="68"/>
        <v>1.4891577733661817E-3</v>
      </c>
      <c r="M271" s="40"/>
    </row>
    <row r="272" spans="1:13" s="34" customFormat="1">
      <c r="A272" s="61">
        <v>4</v>
      </c>
      <c r="B272" s="74">
        <v>4</v>
      </c>
      <c r="C272" s="34" t="s">
        <v>42</v>
      </c>
      <c r="D272" s="48" t="s">
        <v>29</v>
      </c>
      <c r="E272" s="36">
        <v>18.600000000000001</v>
      </c>
      <c r="F272" s="104">
        <v>27530</v>
      </c>
      <c r="G272" s="104">
        <f t="shared" si="66"/>
        <v>512058.00000000006</v>
      </c>
      <c r="H272" s="38"/>
      <c r="J272" s="37"/>
      <c r="K272" s="129">
        <f t="shared" si="67"/>
        <v>5.1444991216929327E-4</v>
      </c>
      <c r="L272" s="129">
        <f t="shared" si="68"/>
        <v>9.5687683663488558E-3</v>
      </c>
      <c r="M272" s="40"/>
    </row>
    <row r="273" spans="1:13" s="34" customFormat="1">
      <c r="A273" s="61">
        <v>4</v>
      </c>
      <c r="B273" s="74">
        <v>5</v>
      </c>
      <c r="C273" s="34" t="s">
        <v>220</v>
      </c>
      <c r="D273" s="48" t="s">
        <v>29</v>
      </c>
      <c r="E273" s="36">
        <v>1.45</v>
      </c>
      <c r="F273" s="104">
        <v>25130</v>
      </c>
      <c r="G273" s="104">
        <f t="shared" si="66"/>
        <v>36438.5</v>
      </c>
      <c r="H273" s="38"/>
      <c r="J273" s="37"/>
      <c r="K273" s="129">
        <f t="shared" si="67"/>
        <v>4.6960139094857759E-4</v>
      </c>
      <c r="L273" s="129">
        <f t="shared" si="68"/>
        <v>6.809220168754375E-4</v>
      </c>
      <c r="M273" s="40"/>
    </row>
    <row r="274" spans="1:13" s="34" customFormat="1">
      <c r="A274" s="61">
        <v>4</v>
      </c>
      <c r="B274" s="74">
        <v>6</v>
      </c>
      <c r="C274" s="34" t="s">
        <v>153</v>
      </c>
      <c r="D274" s="48" t="s">
        <v>29</v>
      </c>
      <c r="E274" s="36">
        <v>0.81</v>
      </c>
      <c r="F274" s="104">
        <v>57450</v>
      </c>
      <c r="G274" s="104">
        <f t="shared" si="66"/>
        <v>46534.5</v>
      </c>
      <c r="H274" s="38"/>
      <c r="J274" s="37"/>
      <c r="K274" s="129">
        <f t="shared" si="67"/>
        <v>1.0735614767208828E-3</v>
      </c>
      <c r="L274" s="129">
        <f t="shared" si="68"/>
        <v>8.6958479614391519E-4</v>
      </c>
      <c r="M274" s="40"/>
    </row>
    <row r="275" spans="1:13" s="34" customFormat="1">
      <c r="A275" s="61">
        <v>4</v>
      </c>
      <c r="B275" s="74">
        <v>7</v>
      </c>
      <c r="C275" s="34" t="s">
        <v>221</v>
      </c>
      <c r="D275" s="48" t="s">
        <v>29</v>
      </c>
      <c r="E275" s="36">
        <v>2.6</v>
      </c>
      <c r="F275" s="104">
        <v>31265</v>
      </c>
      <c r="G275" s="104">
        <f t="shared" si="66"/>
        <v>81289</v>
      </c>
      <c r="H275" s="38"/>
      <c r="J275" s="37"/>
      <c r="K275" s="129">
        <f t="shared" si="67"/>
        <v>5.8424542331903223E-4</v>
      </c>
      <c r="L275" s="129">
        <f t="shared" si="68"/>
        <v>1.5190381006294838E-3</v>
      </c>
      <c r="M275" s="40"/>
    </row>
    <row r="276" spans="1:13" s="34" customFormat="1">
      <c r="A276" s="61">
        <v>4</v>
      </c>
      <c r="B276" s="74">
        <v>8</v>
      </c>
      <c r="C276" s="34" t="s">
        <v>222</v>
      </c>
      <c r="D276" s="48" t="s">
        <v>29</v>
      </c>
      <c r="E276" s="36">
        <v>5.6</v>
      </c>
      <c r="F276" s="104">
        <v>22420</v>
      </c>
      <c r="G276" s="104">
        <f t="shared" si="66"/>
        <v>125551.99999999999</v>
      </c>
      <c r="H276" s="38"/>
      <c r="J276" s="37"/>
      <c r="K276" s="129">
        <f t="shared" si="67"/>
        <v>4.1895993573685275E-4</v>
      </c>
      <c r="L276" s="129">
        <f t="shared" si="68"/>
        <v>2.3461756401263753E-3</v>
      </c>
      <c r="M276" s="40"/>
    </row>
    <row r="277" spans="1:13" s="34" customFormat="1">
      <c r="A277" s="61">
        <v>4</v>
      </c>
      <c r="B277" s="74">
        <v>9</v>
      </c>
      <c r="C277" s="34" t="s">
        <v>192</v>
      </c>
      <c r="D277" s="35" t="s">
        <v>15</v>
      </c>
      <c r="E277" s="36">
        <v>92.35</v>
      </c>
      <c r="F277" s="104">
        <v>1287</v>
      </c>
      <c r="G277" s="104">
        <f t="shared" si="66"/>
        <v>118854.45</v>
      </c>
      <c r="H277" s="38"/>
      <c r="J277" s="37"/>
      <c r="K277" s="129">
        <f t="shared" si="67"/>
        <v>2.405001950460881E-5</v>
      </c>
      <c r="L277" s="129">
        <f t="shared" si="68"/>
        <v>2.2210193012506233E-3</v>
      </c>
      <c r="M277" s="40"/>
    </row>
    <row r="278" spans="1:13" s="34" customFormat="1">
      <c r="A278" s="61">
        <v>4</v>
      </c>
      <c r="B278" s="74">
        <v>10</v>
      </c>
      <c r="C278" s="34" t="s">
        <v>261</v>
      </c>
      <c r="D278" s="35" t="s">
        <v>21</v>
      </c>
      <c r="E278" s="36">
        <v>8.6999999999999993</v>
      </c>
      <c r="F278" s="104">
        <v>30100</v>
      </c>
      <c r="G278" s="104">
        <f t="shared" si="66"/>
        <v>261869.99999999997</v>
      </c>
      <c r="H278" s="38"/>
      <c r="J278" s="37"/>
      <c r="K278" s="129">
        <f t="shared" si="67"/>
        <v>5.6247520364314304E-4</v>
      </c>
      <c r="L278" s="129">
        <f t="shared" si="68"/>
        <v>4.8935342716953439E-3</v>
      </c>
      <c r="M278" s="40"/>
    </row>
    <row r="279" spans="1:13" s="34" customFormat="1">
      <c r="A279" s="61">
        <v>4</v>
      </c>
      <c r="B279" s="74">
        <v>11</v>
      </c>
      <c r="C279" s="34" t="s">
        <v>309</v>
      </c>
      <c r="D279" s="35" t="s">
        <v>29</v>
      </c>
      <c r="E279" s="36">
        <v>7.1</v>
      </c>
      <c r="F279" s="104">
        <v>23200</v>
      </c>
      <c r="G279" s="104">
        <f t="shared" si="66"/>
        <v>164720</v>
      </c>
      <c r="H279" s="38"/>
      <c r="J279" s="37"/>
      <c r="K279" s="129">
        <f t="shared" si="67"/>
        <v>4.3353570513358534E-4</v>
      </c>
      <c r="L279" s="129">
        <f t="shared" si="68"/>
        <v>3.0781035064484557E-3</v>
      </c>
      <c r="M279" s="40"/>
    </row>
    <row r="280" spans="1:13" s="34" customFormat="1">
      <c r="A280" s="61"/>
      <c r="B280" s="67">
        <v>2</v>
      </c>
      <c r="C280" s="53" t="s">
        <v>229</v>
      </c>
      <c r="D280" s="48"/>
      <c r="E280" s="36"/>
      <c r="F280" s="104"/>
      <c r="G280" s="104"/>
      <c r="H280" s="38"/>
      <c r="J280" s="37"/>
      <c r="K280" s="129"/>
      <c r="L280" s="129"/>
      <c r="M280" s="40"/>
    </row>
    <row r="281" spans="1:13" s="34" customFormat="1">
      <c r="A281" s="61">
        <v>4</v>
      </c>
      <c r="B281" s="74">
        <v>12</v>
      </c>
      <c r="C281" s="34" t="s">
        <v>152</v>
      </c>
      <c r="D281" s="48" t="s">
        <v>29</v>
      </c>
      <c r="E281" s="36">
        <v>0.2</v>
      </c>
      <c r="F281" s="104">
        <v>2253</v>
      </c>
      <c r="G281" s="104">
        <f t="shared" ref="G281:G284" si="69">+E281*F281</f>
        <v>450.6</v>
      </c>
      <c r="H281" s="38"/>
      <c r="J281" s="37"/>
      <c r="K281" s="129">
        <f>+F281/$H$788</f>
        <v>4.2101549295946892E-5</v>
      </c>
      <c r="L281" s="129">
        <f t="shared" ref="L281:L284" si="70">+E281*K281</f>
        <v>8.4203098591893787E-6</v>
      </c>
      <c r="M281" s="40"/>
    </row>
    <row r="282" spans="1:13" s="34" customFormat="1">
      <c r="A282" s="61">
        <v>4</v>
      </c>
      <c r="B282" s="74">
        <v>13</v>
      </c>
      <c r="C282" s="34" t="s">
        <v>232</v>
      </c>
      <c r="D282" s="48" t="s">
        <v>29</v>
      </c>
      <c r="E282" s="36">
        <v>1.65</v>
      </c>
      <c r="F282" s="104">
        <v>26700</v>
      </c>
      <c r="G282" s="104">
        <f t="shared" si="69"/>
        <v>44055</v>
      </c>
      <c r="H282" s="38"/>
      <c r="J282" s="37"/>
      <c r="K282" s="129">
        <f>+F282/$H$788</f>
        <v>4.989397985804625E-4</v>
      </c>
      <c r="L282" s="129">
        <f t="shared" si="70"/>
        <v>8.2325066765776304E-4</v>
      </c>
      <c r="M282" s="40"/>
    </row>
    <row r="283" spans="1:13" s="34" customFormat="1">
      <c r="A283" s="61">
        <v>4</v>
      </c>
      <c r="B283" s="74">
        <v>14</v>
      </c>
      <c r="C283" s="34" t="s">
        <v>219</v>
      </c>
      <c r="D283" s="48" t="s">
        <v>29</v>
      </c>
      <c r="E283" s="36">
        <v>0.72</v>
      </c>
      <c r="F283" s="104">
        <v>39845</v>
      </c>
      <c r="G283" s="104">
        <f t="shared" si="69"/>
        <v>28688.399999999998</v>
      </c>
      <c r="H283" s="38"/>
      <c r="J283" s="37"/>
      <c r="K283" s="129">
        <f>+F283/$H$788</f>
        <v>7.4457888668309085E-4</v>
      </c>
      <c r="L283" s="129">
        <f t="shared" si="70"/>
        <v>5.3609679841182538E-4</v>
      </c>
      <c r="M283" s="40"/>
    </row>
    <row r="284" spans="1:13" s="34" customFormat="1">
      <c r="A284" s="61">
        <v>4</v>
      </c>
      <c r="B284" s="74">
        <v>15</v>
      </c>
      <c r="C284" s="34" t="s">
        <v>42</v>
      </c>
      <c r="D284" s="48" t="s">
        <v>29</v>
      </c>
      <c r="E284" s="36">
        <v>1.41</v>
      </c>
      <c r="F284" s="104">
        <v>30413</v>
      </c>
      <c r="G284" s="104">
        <f t="shared" si="69"/>
        <v>42882.329999999994</v>
      </c>
      <c r="H284" s="38"/>
      <c r="J284" s="37"/>
      <c r="K284" s="129">
        <f>+F284/$H$788</f>
        <v>5.6832419828567807E-4</v>
      </c>
      <c r="L284" s="129">
        <f t="shared" si="70"/>
        <v>8.0133711958280606E-4</v>
      </c>
      <c r="M284" s="40"/>
    </row>
    <row r="285" spans="1:13" s="34" customFormat="1">
      <c r="A285" s="51">
        <v>4</v>
      </c>
      <c r="B285" s="96">
        <v>2</v>
      </c>
      <c r="C285" s="53" t="s">
        <v>50</v>
      </c>
      <c r="D285" s="54"/>
      <c r="E285" s="36"/>
      <c r="F285" s="104"/>
      <c r="G285" s="104"/>
      <c r="H285" s="38"/>
      <c r="J285" s="37"/>
      <c r="K285" s="129"/>
      <c r="L285" s="129"/>
      <c r="M285" s="40"/>
    </row>
    <row r="286" spans="1:13" s="34" customFormat="1">
      <c r="A286" s="61"/>
      <c r="B286" s="67">
        <v>1</v>
      </c>
      <c r="C286" s="53" t="s">
        <v>227</v>
      </c>
      <c r="D286" s="35"/>
      <c r="E286" s="36"/>
      <c r="F286" s="104"/>
      <c r="G286" s="104"/>
      <c r="H286" s="38"/>
      <c r="J286" s="37"/>
      <c r="K286" s="129"/>
      <c r="L286" s="129"/>
      <c r="M286" s="40"/>
    </row>
    <row r="287" spans="1:13" s="34" customFormat="1">
      <c r="A287" s="61">
        <v>4</v>
      </c>
      <c r="B287" s="74">
        <v>16</v>
      </c>
      <c r="C287" s="34" t="s">
        <v>321</v>
      </c>
      <c r="D287" s="35" t="s">
        <v>21</v>
      </c>
      <c r="E287" s="36">
        <v>35.26</v>
      </c>
      <c r="F287" s="104">
        <v>3226</v>
      </c>
      <c r="G287" s="104">
        <f>+E287*F287</f>
        <v>113748.76</v>
      </c>
      <c r="H287" s="38"/>
      <c r="I287" s="37"/>
      <c r="J287" s="37"/>
      <c r="K287" s="129">
        <f>+F287/$H$788</f>
        <v>6.0283887274178722E-5</v>
      </c>
      <c r="L287" s="129">
        <f t="shared" ref="L287:L291" si="71">+E287*K287</f>
        <v>2.1256098652875418E-3</v>
      </c>
      <c r="M287" s="40"/>
    </row>
    <row r="288" spans="1:13" s="34" customFormat="1">
      <c r="A288" s="61">
        <v>4</v>
      </c>
      <c r="B288" s="74">
        <v>17</v>
      </c>
      <c r="C288" s="34" t="s">
        <v>224</v>
      </c>
      <c r="D288" s="35" t="s">
        <v>21</v>
      </c>
      <c r="E288" s="36">
        <v>59</v>
      </c>
      <c r="F288" s="104">
        <v>5125</v>
      </c>
      <c r="G288" s="104">
        <f t="shared" ref="G288:G342" si="72">+E288*F288</f>
        <v>302375</v>
      </c>
      <c r="H288" s="38"/>
      <c r="I288" s="145"/>
      <c r="J288" s="37"/>
      <c r="K288" s="129">
        <f>+F288/$H$788</f>
        <v>9.577027969007004E-5</v>
      </c>
      <c r="L288" s="129">
        <f t="shared" si="71"/>
        <v>5.650446501714132E-3</v>
      </c>
      <c r="M288" s="40"/>
    </row>
    <row r="289" spans="1:13" s="34" customFormat="1">
      <c r="A289" s="61">
        <v>4</v>
      </c>
      <c r="B289" s="74">
        <v>18</v>
      </c>
      <c r="C289" s="34" t="s">
        <v>225</v>
      </c>
      <c r="D289" s="35" t="s">
        <v>21</v>
      </c>
      <c r="E289" s="36">
        <v>42</v>
      </c>
      <c r="F289" s="104">
        <v>4500</v>
      </c>
      <c r="G289" s="104">
        <f t="shared" si="72"/>
        <v>189000</v>
      </c>
      <c r="H289" s="38"/>
      <c r="J289" s="37"/>
      <c r="K289" s="129">
        <f>+F289/$H$788</f>
        <v>8.4090977288841991E-5</v>
      </c>
      <c r="L289" s="129">
        <f t="shared" si="71"/>
        <v>3.5318210461313636E-3</v>
      </c>
      <c r="M289" s="40"/>
    </row>
    <row r="290" spans="1:13" s="34" customFormat="1">
      <c r="A290" s="61">
        <v>4</v>
      </c>
      <c r="B290" s="74">
        <v>19</v>
      </c>
      <c r="C290" s="34" t="s">
        <v>226</v>
      </c>
      <c r="D290" s="35" t="s">
        <v>21</v>
      </c>
      <c r="E290" s="36">
        <v>58</v>
      </c>
      <c r="F290" s="104">
        <v>2250</v>
      </c>
      <c r="G290" s="104">
        <f t="shared" si="72"/>
        <v>130500</v>
      </c>
      <c r="H290" s="38"/>
      <c r="J290" s="37"/>
      <c r="K290" s="129">
        <f>+F290/$H$788</f>
        <v>4.2045488644420996E-5</v>
      </c>
      <c r="L290" s="129">
        <f t="shared" si="71"/>
        <v>2.4386383413764179E-3</v>
      </c>
      <c r="M290" s="40"/>
    </row>
    <row r="291" spans="1:13">
      <c r="A291" s="61">
        <v>4</v>
      </c>
      <c r="B291" s="74">
        <v>20</v>
      </c>
      <c r="C291" s="6" t="s">
        <v>228</v>
      </c>
      <c r="D291" s="35" t="s">
        <v>21</v>
      </c>
      <c r="E291" s="36">
        <v>153</v>
      </c>
      <c r="F291" s="104">
        <v>1480</v>
      </c>
      <c r="G291" s="104">
        <f t="shared" si="72"/>
        <v>226440</v>
      </c>
      <c r="H291" s="38"/>
      <c r="J291" s="37"/>
      <c r="K291" s="129">
        <f>+F291/$H$788</f>
        <v>2.765658808610803E-5</v>
      </c>
      <c r="L291" s="129">
        <f t="shared" si="71"/>
        <v>4.2314579771745289E-3</v>
      </c>
      <c r="M291" s="40"/>
    </row>
    <row r="292" spans="1:13">
      <c r="A292" s="61"/>
      <c r="B292" s="67">
        <v>2</v>
      </c>
      <c r="C292" s="31" t="s">
        <v>229</v>
      </c>
      <c r="D292" s="35"/>
      <c r="E292" s="36"/>
      <c r="F292" s="104"/>
      <c r="G292" s="104"/>
      <c r="H292" s="38"/>
      <c r="J292" s="37"/>
      <c r="K292" s="129"/>
      <c r="L292" s="129"/>
      <c r="M292" s="40"/>
    </row>
    <row r="293" spans="1:13">
      <c r="A293" s="61">
        <v>4</v>
      </c>
      <c r="B293" s="74">
        <v>21</v>
      </c>
      <c r="C293" s="6" t="s">
        <v>230</v>
      </c>
      <c r="D293" s="35" t="s">
        <v>21</v>
      </c>
      <c r="E293" s="36">
        <v>69</v>
      </c>
      <c r="F293" s="104">
        <v>5830</v>
      </c>
      <c r="G293" s="104">
        <f t="shared" si="72"/>
        <v>402270</v>
      </c>
      <c r="H293" s="38"/>
      <c r="J293" s="37"/>
      <c r="K293" s="129">
        <f t="shared" ref="K293:K298" si="73">+F293/$H$788</f>
        <v>1.0894453279865528E-4</v>
      </c>
      <c r="L293" s="129">
        <f t="shared" ref="L293:L298" si="74">+E293*K293</f>
        <v>7.5171727631072145E-3</v>
      </c>
      <c r="M293" s="40"/>
    </row>
    <row r="294" spans="1:13">
      <c r="A294" s="61">
        <v>4</v>
      </c>
      <c r="B294" s="74">
        <v>22</v>
      </c>
      <c r="C294" s="6" t="s">
        <v>233</v>
      </c>
      <c r="D294" s="35" t="s">
        <v>21</v>
      </c>
      <c r="E294" s="36">
        <v>70</v>
      </c>
      <c r="F294" s="104">
        <v>6137</v>
      </c>
      <c r="G294" s="104">
        <f t="shared" si="72"/>
        <v>429590</v>
      </c>
      <c r="H294" s="38"/>
      <c r="J294" s="37"/>
      <c r="K294" s="129">
        <f t="shared" si="73"/>
        <v>1.1468140613813851E-4</v>
      </c>
      <c r="L294" s="129">
        <f t="shared" si="74"/>
        <v>8.0276984296696954E-3</v>
      </c>
      <c r="M294" s="40"/>
    </row>
    <row r="295" spans="1:13">
      <c r="A295" s="61">
        <v>4</v>
      </c>
      <c r="B295" s="74">
        <v>23</v>
      </c>
      <c r="C295" s="6" t="s">
        <v>489</v>
      </c>
      <c r="D295" s="35" t="s">
        <v>21</v>
      </c>
      <c r="E295" s="36">
        <v>104</v>
      </c>
      <c r="F295" s="104">
        <v>2550</v>
      </c>
      <c r="G295" s="104">
        <f t="shared" si="72"/>
        <v>265200</v>
      </c>
      <c r="H295" s="38"/>
      <c r="J295" s="37"/>
      <c r="K295" s="129">
        <f t="shared" si="73"/>
        <v>4.7651553797010462E-5</v>
      </c>
      <c r="L295" s="129">
        <f t="shared" si="74"/>
        <v>4.955761594889088E-3</v>
      </c>
      <c r="M295" s="40"/>
    </row>
    <row r="296" spans="1:13">
      <c r="A296" s="61">
        <v>4</v>
      </c>
      <c r="B296" s="74">
        <v>24</v>
      </c>
      <c r="C296" s="6" t="s">
        <v>490</v>
      </c>
      <c r="D296" s="35" t="s">
        <v>21</v>
      </c>
      <c r="E296" s="36">
        <v>40.5</v>
      </c>
      <c r="F296" s="104">
        <v>3080</v>
      </c>
      <c r="G296" s="104">
        <f t="shared" si="72"/>
        <v>124740</v>
      </c>
      <c r="H296" s="38"/>
      <c r="J296" s="37"/>
      <c r="K296" s="129">
        <f t="shared" si="73"/>
        <v>5.7555602233251847E-5</v>
      </c>
      <c r="L296" s="129">
        <f t="shared" si="74"/>
        <v>2.3310018904467E-3</v>
      </c>
      <c r="M296" s="40"/>
    </row>
    <row r="297" spans="1:13">
      <c r="A297" s="61">
        <v>4</v>
      </c>
      <c r="B297" s="74">
        <v>25</v>
      </c>
      <c r="C297" s="6" t="s">
        <v>308</v>
      </c>
      <c r="D297" s="35" t="s">
        <v>21</v>
      </c>
      <c r="E297" s="36">
        <v>168</v>
      </c>
      <c r="F297" s="104">
        <v>788</v>
      </c>
      <c r="G297" s="104">
        <f t="shared" si="72"/>
        <v>132384</v>
      </c>
      <c r="H297" s="38"/>
      <c r="J297" s="37"/>
      <c r="K297" s="129">
        <f t="shared" si="73"/>
        <v>1.472526446746833E-5</v>
      </c>
      <c r="L297" s="129">
        <f t="shared" si="74"/>
        <v>2.4738444305346793E-3</v>
      </c>
      <c r="M297" s="40"/>
    </row>
    <row r="298" spans="1:13">
      <c r="A298" s="61">
        <v>4</v>
      </c>
      <c r="B298" s="74">
        <v>26</v>
      </c>
      <c r="C298" s="6" t="s">
        <v>322</v>
      </c>
      <c r="D298" s="35" t="s">
        <v>15</v>
      </c>
      <c r="E298" s="36">
        <v>169</v>
      </c>
      <c r="F298" s="104">
        <v>5750</v>
      </c>
      <c r="G298" s="104">
        <f t="shared" si="72"/>
        <v>971750</v>
      </c>
      <c r="H298" s="38"/>
      <c r="J298" s="37"/>
      <c r="K298" s="129">
        <f t="shared" si="73"/>
        <v>1.074495820912981E-4</v>
      </c>
      <c r="L298" s="129">
        <f t="shared" si="74"/>
        <v>1.815897937342938E-2</v>
      </c>
      <c r="M298" s="40"/>
    </row>
    <row r="299" spans="1:13">
      <c r="A299" s="77">
        <v>5</v>
      </c>
      <c r="B299" s="42" t="s">
        <v>10</v>
      </c>
      <c r="C299" s="43" t="s">
        <v>51</v>
      </c>
      <c r="D299" s="44" t="s">
        <v>1</v>
      </c>
      <c r="E299" s="45"/>
      <c r="F299" s="105"/>
      <c r="G299" s="105"/>
      <c r="H299" s="46">
        <f>SUM(G300:G308)</f>
        <v>147891.95000000001</v>
      </c>
      <c r="K299" s="130"/>
      <c r="L299" s="130"/>
      <c r="M299" s="131">
        <f>SUM(L300:L308)</f>
        <v>2.7636396908116792E-3</v>
      </c>
    </row>
    <row r="300" spans="1:13" s="34" customFormat="1">
      <c r="A300" s="33">
        <v>5</v>
      </c>
      <c r="B300" s="34">
        <v>1</v>
      </c>
      <c r="C300" s="6" t="s">
        <v>204</v>
      </c>
      <c r="D300" s="48" t="s">
        <v>15</v>
      </c>
      <c r="E300" s="36">
        <v>8.51</v>
      </c>
      <c r="F300" s="104">
        <v>3145</v>
      </c>
      <c r="G300" s="104">
        <f t="shared" si="72"/>
        <v>26763.95</v>
      </c>
      <c r="H300" s="38"/>
      <c r="J300" s="37"/>
      <c r="K300" s="129">
        <f t="shared" ref="K300:K308" si="75">+F300/$H$788</f>
        <v>5.8770249682979568E-5</v>
      </c>
      <c r="L300" s="129">
        <f t="shared" ref="L300:L308" si="76">+E300*K300</f>
        <v>5.001348248021561E-4</v>
      </c>
      <c r="M300" s="40"/>
    </row>
    <row r="301" spans="1:13" s="34" customFormat="1">
      <c r="A301" s="33">
        <v>5</v>
      </c>
      <c r="B301" s="34">
        <v>2</v>
      </c>
      <c r="C301" s="6" t="s">
        <v>205</v>
      </c>
      <c r="D301" s="48" t="s">
        <v>15</v>
      </c>
      <c r="E301" s="36">
        <v>3</v>
      </c>
      <c r="F301" s="104">
        <v>3145</v>
      </c>
      <c r="G301" s="104">
        <f t="shared" si="72"/>
        <v>9435</v>
      </c>
      <c r="H301" s="38"/>
      <c r="J301" s="37"/>
      <c r="K301" s="129">
        <f t="shared" si="75"/>
        <v>5.8770249682979568E-5</v>
      </c>
      <c r="L301" s="129">
        <f t="shared" si="76"/>
        <v>1.763107490489387E-4</v>
      </c>
      <c r="M301" s="40"/>
    </row>
    <row r="302" spans="1:13" s="34" customFormat="1">
      <c r="A302" s="33">
        <v>5</v>
      </c>
      <c r="B302" s="34">
        <v>3</v>
      </c>
      <c r="C302" s="6" t="s">
        <v>206</v>
      </c>
      <c r="D302" s="48" t="s">
        <v>15</v>
      </c>
      <c r="E302" s="36">
        <v>11.5</v>
      </c>
      <c r="F302" s="104">
        <v>2240</v>
      </c>
      <c r="G302" s="104">
        <f t="shared" si="72"/>
        <v>25760</v>
      </c>
      <c r="H302" s="38"/>
      <c r="J302" s="37"/>
      <c r="K302" s="129">
        <f t="shared" si="75"/>
        <v>4.1858619806001348E-5</v>
      </c>
      <c r="L302" s="129">
        <f t="shared" si="76"/>
        <v>4.8137412776901549E-4</v>
      </c>
      <c r="M302" s="40"/>
    </row>
    <row r="303" spans="1:13" s="34" customFormat="1">
      <c r="A303" s="33">
        <v>5</v>
      </c>
      <c r="B303" s="34">
        <v>4</v>
      </c>
      <c r="C303" s="6" t="s">
        <v>257</v>
      </c>
      <c r="D303" s="48" t="s">
        <v>15</v>
      </c>
      <c r="E303" s="36">
        <v>18</v>
      </c>
      <c r="F303" s="104">
        <v>2623</v>
      </c>
      <c r="G303" s="104">
        <f t="shared" si="72"/>
        <v>47214</v>
      </c>
      <c r="H303" s="38"/>
      <c r="J303" s="37"/>
      <c r="K303" s="129">
        <f t="shared" si="75"/>
        <v>4.90156963174739E-5</v>
      </c>
      <c r="L303" s="129">
        <f t="shared" si="76"/>
        <v>8.8228253371453022E-4</v>
      </c>
      <c r="M303" s="40"/>
    </row>
    <row r="304" spans="1:13" s="34" customFormat="1">
      <c r="A304" s="33">
        <v>5</v>
      </c>
      <c r="B304" s="34">
        <v>5</v>
      </c>
      <c r="C304" s="6" t="s">
        <v>199</v>
      </c>
      <c r="D304" s="48" t="s">
        <v>15</v>
      </c>
      <c r="E304" s="36">
        <v>2.15</v>
      </c>
      <c r="F304" s="104">
        <v>960</v>
      </c>
      <c r="G304" s="104">
        <f t="shared" si="72"/>
        <v>2064</v>
      </c>
      <c r="H304" s="38"/>
      <c r="J304" s="37"/>
      <c r="K304" s="129">
        <f t="shared" si="75"/>
        <v>1.793940848828629E-5</v>
      </c>
      <c r="L304" s="129">
        <f t="shared" si="76"/>
        <v>3.8569728249815523E-5</v>
      </c>
      <c r="M304" s="40"/>
    </row>
    <row r="305" spans="1:13" s="34" customFormat="1">
      <c r="A305" s="33">
        <v>5</v>
      </c>
      <c r="B305" s="34">
        <v>6</v>
      </c>
      <c r="C305" s="6" t="s">
        <v>200</v>
      </c>
      <c r="D305" s="48" t="s">
        <v>15</v>
      </c>
      <c r="E305" s="36">
        <v>4.75</v>
      </c>
      <c r="F305" s="104">
        <v>960</v>
      </c>
      <c r="G305" s="104">
        <f t="shared" si="72"/>
        <v>4560</v>
      </c>
      <c r="H305" s="38"/>
      <c r="J305" s="37"/>
      <c r="K305" s="129">
        <f t="shared" si="75"/>
        <v>1.793940848828629E-5</v>
      </c>
      <c r="L305" s="129">
        <f t="shared" si="76"/>
        <v>8.5212190319359878E-5</v>
      </c>
      <c r="M305" s="40"/>
    </row>
    <row r="306" spans="1:13" s="34" customFormat="1">
      <c r="A306" s="33">
        <v>5</v>
      </c>
      <c r="B306" s="34">
        <v>7</v>
      </c>
      <c r="C306" s="6" t="s">
        <v>201</v>
      </c>
      <c r="D306" s="48" t="s">
        <v>15</v>
      </c>
      <c r="E306" s="36">
        <v>3.2</v>
      </c>
      <c r="F306" s="104">
        <v>960</v>
      </c>
      <c r="G306" s="104">
        <f t="shared" si="72"/>
        <v>3072</v>
      </c>
      <c r="H306" s="38"/>
      <c r="J306" s="37"/>
      <c r="K306" s="129">
        <f t="shared" si="75"/>
        <v>1.793940848828629E-5</v>
      </c>
      <c r="L306" s="129">
        <f t="shared" si="76"/>
        <v>5.7406107162516131E-5</v>
      </c>
      <c r="M306" s="40"/>
    </row>
    <row r="307" spans="1:13" s="34" customFormat="1">
      <c r="A307" s="33">
        <v>5</v>
      </c>
      <c r="B307" s="34">
        <v>8</v>
      </c>
      <c r="C307" s="6" t="s">
        <v>195</v>
      </c>
      <c r="D307" s="48" t="s">
        <v>15</v>
      </c>
      <c r="E307" s="36">
        <v>14.9</v>
      </c>
      <c r="F307" s="104">
        <v>1715</v>
      </c>
      <c r="G307" s="104">
        <f t="shared" si="72"/>
        <v>25553.5</v>
      </c>
      <c r="H307" s="38"/>
      <c r="J307" s="37"/>
      <c r="K307" s="129">
        <f t="shared" si="75"/>
        <v>3.2048005788969783E-5</v>
      </c>
      <c r="L307" s="129">
        <f t="shared" si="76"/>
        <v>4.775152862556498E-4</v>
      </c>
      <c r="M307" s="40"/>
    </row>
    <row r="308" spans="1:13" s="34" customFormat="1">
      <c r="A308" s="33">
        <v>5</v>
      </c>
      <c r="B308" s="34">
        <v>9</v>
      </c>
      <c r="C308" s="6" t="s">
        <v>194</v>
      </c>
      <c r="D308" s="48" t="s">
        <v>15</v>
      </c>
      <c r="E308" s="36">
        <v>2.7</v>
      </c>
      <c r="F308" s="104">
        <v>1285</v>
      </c>
      <c r="G308" s="104">
        <f t="shared" si="72"/>
        <v>3469.5000000000005</v>
      </c>
      <c r="H308" s="38"/>
      <c r="J308" s="37"/>
      <c r="K308" s="129">
        <f t="shared" si="75"/>
        <v>2.4012645736924879E-5</v>
      </c>
      <c r="L308" s="129">
        <f t="shared" si="76"/>
        <v>6.4834143489697171E-5</v>
      </c>
      <c r="M308" s="40"/>
    </row>
    <row r="309" spans="1:13">
      <c r="A309" s="77">
        <v>6</v>
      </c>
      <c r="B309" s="42" t="s">
        <v>10</v>
      </c>
      <c r="C309" s="43" t="s">
        <v>52</v>
      </c>
      <c r="D309" s="44" t="s">
        <v>1</v>
      </c>
      <c r="E309" s="45"/>
      <c r="F309" s="105"/>
      <c r="G309" s="105"/>
      <c r="H309" s="46">
        <f>SUM(G310:G311)</f>
        <v>3572</v>
      </c>
      <c r="K309" s="130"/>
      <c r="L309" s="130"/>
      <c r="M309" s="131">
        <f>SUM(L310:L311)</f>
        <v>6.6749549083498579E-5</v>
      </c>
    </row>
    <row r="310" spans="1:13">
      <c r="A310" s="33">
        <v>6</v>
      </c>
      <c r="B310" s="34">
        <v>1</v>
      </c>
      <c r="C310" s="34" t="s">
        <v>154</v>
      </c>
      <c r="D310" s="48" t="s">
        <v>15</v>
      </c>
      <c r="E310" s="47">
        <v>3.2</v>
      </c>
      <c r="F310" s="100">
        <v>940</v>
      </c>
      <c r="G310" s="104">
        <f t="shared" si="72"/>
        <v>3008</v>
      </c>
      <c r="H310" s="38"/>
      <c r="K310" s="129">
        <f>+F310/$H$788</f>
        <v>1.7565670811446994E-5</v>
      </c>
      <c r="L310" s="129">
        <f t="shared" ref="L310:L311" si="77">+E310*K310</f>
        <v>5.6210146596630382E-5</v>
      </c>
      <c r="M310" s="40"/>
    </row>
    <row r="311" spans="1:13">
      <c r="A311" s="33">
        <v>6</v>
      </c>
      <c r="B311" s="34">
        <v>2</v>
      </c>
      <c r="C311" s="34" t="s">
        <v>234</v>
      </c>
      <c r="D311" s="48" t="s">
        <v>15</v>
      </c>
      <c r="E311" s="47">
        <v>0.6</v>
      </c>
      <c r="F311" s="100">
        <v>940</v>
      </c>
      <c r="G311" s="104">
        <f t="shared" si="72"/>
        <v>564</v>
      </c>
      <c r="H311" s="38"/>
      <c r="K311" s="129">
        <f>+F311/$H$788</f>
        <v>1.7565670811446994E-5</v>
      </c>
      <c r="L311" s="129">
        <f t="shared" si="77"/>
        <v>1.0539402486868195E-5</v>
      </c>
      <c r="M311" s="40"/>
    </row>
    <row r="312" spans="1:13">
      <c r="A312" s="77">
        <v>7</v>
      </c>
      <c r="B312" s="42" t="s">
        <v>10</v>
      </c>
      <c r="C312" s="43" t="s">
        <v>54</v>
      </c>
      <c r="D312" s="44" t="s">
        <v>1</v>
      </c>
      <c r="E312" s="45"/>
      <c r="F312" s="105"/>
      <c r="G312" s="105"/>
      <c r="H312" s="46">
        <f>SUM(G313:G322)</f>
        <v>206418.95</v>
      </c>
      <c r="K312" s="130"/>
      <c r="L312" s="130"/>
      <c r="M312" s="131">
        <f>SUM(L313:L322)</f>
        <v>3.8573269414303576E-3</v>
      </c>
    </row>
    <row r="313" spans="1:13">
      <c r="A313" s="33">
        <v>7</v>
      </c>
      <c r="B313" s="34">
        <v>1</v>
      </c>
      <c r="C313" s="6" t="s">
        <v>55</v>
      </c>
      <c r="D313" s="48" t="s">
        <v>15</v>
      </c>
      <c r="E313" s="47">
        <v>57.4</v>
      </c>
      <c r="F313" s="100">
        <v>691</v>
      </c>
      <c r="G313" s="104">
        <f t="shared" si="72"/>
        <v>39663.4</v>
      </c>
      <c r="H313" s="38"/>
      <c r="K313" s="129">
        <f t="shared" ref="K313:K322" si="78">+F313/$H$788</f>
        <v>1.2912636734797737E-5</v>
      </c>
      <c r="L313" s="129">
        <f t="shared" ref="L313:L322" si="79">+E313*K313</f>
        <v>7.4118534857739004E-4</v>
      </c>
      <c r="M313" s="40"/>
    </row>
    <row r="314" spans="1:13">
      <c r="A314" s="33">
        <v>7</v>
      </c>
      <c r="B314" s="34">
        <v>2</v>
      </c>
      <c r="C314" s="6" t="s">
        <v>56</v>
      </c>
      <c r="D314" s="48" t="s">
        <v>15</v>
      </c>
      <c r="E314" s="47">
        <v>14.3</v>
      </c>
      <c r="F314" s="100">
        <v>486</v>
      </c>
      <c r="G314" s="104">
        <f t="shared" si="72"/>
        <v>6949.8</v>
      </c>
      <c r="H314" s="38"/>
      <c r="K314" s="129">
        <f t="shared" si="78"/>
        <v>9.0818255471949341E-6</v>
      </c>
      <c r="L314" s="129">
        <f t="shared" si="79"/>
        <v>1.2987010532488757E-4</v>
      </c>
      <c r="M314" s="40"/>
    </row>
    <row r="315" spans="1:13">
      <c r="A315" s="33">
        <v>7</v>
      </c>
      <c r="B315" s="34">
        <v>3</v>
      </c>
      <c r="C315" s="6" t="s">
        <v>57</v>
      </c>
      <c r="D315" s="35" t="s">
        <v>15</v>
      </c>
      <c r="E315" s="47">
        <v>48</v>
      </c>
      <c r="F315" s="100">
        <v>341</v>
      </c>
      <c r="G315" s="104">
        <f t="shared" si="72"/>
        <v>16368</v>
      </c>
      <c r="H315" s="38"/>
      <c r="K315" s="129">
        <f t="shared" si="78"/>
        <v>6.3722273901100264E-6</v>
      </c>
      <c r="L315" s="129">
        <f t="shared" si="79"/>
        <v>3.0586691472528127E-4</v>
      </c>
      <c r="M315" s="40"/>
    </row>
    <row r="316" spans="1:13">
      <c r="A316" s="33">
        <v>7</v>
      </c>
      <c r="B316" s="34">
        <v>4</v>
      </c>
      <c r="C316" s="6" t="s">
        <v>58</v>
      </c>
      <c r="D316" s="35" t="s">
        <v>21</v>
      </c>
      <c r="E316" s="36">
        <v>21.9</v>
      </c>
      <c r="F316" s="100">
        <v>495</v>
      </c>
      <c r="G316" s="104">
        <f t="shared" si="72"/>
        <v>10840.5</v>
      </c>
      <c r="H316" s="38"/>
      <c r="K316" s="129">
        <f t="shared" si="78"/>
        <v>9.2500075017726181E-6</v>
      </c>
      <c r="L316" s="129">
        <f t="shared" si="79"/>
        <v>2.0257516428882032E-4</v>
      </c>
      <c r="M316" s="40"/>
    </row>
    <row r="317" spans="1:13">
      <c r="A317" s="33">
        <v>7</v>
      </c>
      <c r="B317" s="34">
        <v>5</v>
      </c>
      <c r="C317" s="6" t="s">
        <v>59</v>
      </c>
      <c r="D317" s="35" t="s">
        <v>15</v>
      </c>
      <c r="E317" s="47">
        <v>44</v>
      </c>
      <c r="F317" s="100">
        <v>1048</v>
      </c>
      <c r="G317" s="104">
        <f t="shared" si="72"/>
        <v>46112</v>
      </c>
      <c r="H317" s="38"/>
      <c r="K317" s="129">
        <f t="shared" si="78"/>
        <v>1.9583854266379202E-5</v>
      </c>
      <c r="L317" s="129">
        <f t="shared" si="79"/>
        <v>8.6168958772068485E-4</v>
      </c>
      <c r="M317" s="40"/>
    </row>
    <row r="318" spans="1:13">
      <c r="A318" s="33">
        <v>7</v>
      </c>
      <c r="B318" s="34">
        <v>6</v>
      </c>
      <c r="C318" s="34" t="s">
        <v>60</v>
      </c>
      <c r="D318" s="35" t="s">
        <v>15</v>
      </c>
      <c r="E318" s="47">
        <v>36.11</v>
      </c>
      <c r="F318" s="100">
        <v>1125</v>
      </c>
      <c r="G318" s="104">
        <f t="shared" si="72"/>
        <v>40623.75</v>
      </c>
      <c r="H318" s="38"/>
      <c r="K318" s="129">
        <f t="shared" si="78"/>
        <v>2.1022744322210498E-5</v>
      </c>
      <c r="L318" s="129">
        <f t="shared" si="79"/>
        <v>7.5913129747502109E-4</v>
      </c>
      <c r="M318" s="40"/>
    </row>
    <row r="319" spans="1:13">
      <c r="A319" s="33">
        <v>7</v>
      </c>
      <c r="B319" s="34">
        <v>7</v>
      </c>
      <c r="C319" s="34" t="s">
        <v>61</v>
      </c>
      <c r="D319" s="35" t="s">
        <v>21</v>
      </c>
      <c r="E319" s="36">
        <v>51.4</v>
      </c>
      <c r="F319" s="104">
        <v>802</v>
      </c>
      <c r="G319" s="104">
        <f t="shared" si="72"/>
        <v>41222.799999999996</v>
      </c>
      <c r="H319" s="38"/>
      <c r="K319" s="129">
        <f t="shared" si="78"/>
        <v>1.4986880841255839E-5</v>
      </c>
      <c r="L319" s="129">
        <f t="shared" si="79"/>
        <v>7.7032567524055009E-4</v>
      </c>
      <c r="M319" s="40"/>
    </row>
    <row r="320" spans="1:13">
      <c r="A320" s="33">
        <v>7</v>
      </c>
      <c r="B320" s="34">
        <v>8</v>
      </c>
      <c r="C320" s="34" t="s">
        <v>62</v>
      </c>
      <c r="D320" s="35" t="s">
        <v>21</v>
      </c>
      <c r="E320" s="36">
        <v>2.4</v>
      </c>
      <c r="F320" s="104">
        <v>205</v>
      </c>
      <c r="G320" s="104">
        <f t="shared" si="72"/>
        <v>492</v>
      </c>
      <c r="H320" s="38"/>
      <c r="K320" s="129">
        <f t="shared" si="78"/>
        <v>3.8308111876028019E-6</v>
      </c>
      <c r="L320" s="129">
        <f t="shared" si="79"/>
        <v>9.1939468502467234E-6</v>
      </c>
      <c r="M320" s="40"/>
    </row>
    <row r="321" spans="1:13">
      <c r="A321" s="33">
        <v>7</v>
      </c>
      <c r="B321" s="34">
        <v>9</v>
      </c>
      <c r="C321" s="34" t="s">
        <v>63</v>
      </c>
      <c r="D321" s="48" t="s">
        <v>21</v>
      </c>
      <c r="E321" s="36">
        <v>8.6999999999999993</v>
      </c>
      <c r="F321" s="104">
        <v>341</v>
      </c>
      <c r="G321" s="104">
        <f t="shared" si="72"/>
        <v>2966.7</v>
      </c>
      <c r="H321" s="38"/>
      <c r="K321" s="129">
        <f t="shared" si="78"/>
        <v>6.3722273901100264E-6</v>
      </c>
      <c r="L321" s="129">
        <f t="shared" si="79"/>
        <v>5.5438378293957222E-5</v>
      </c>
      <c r="M321" s="40"/>
    </row>
    <row r="322" spans="1:13">
      <c r="A322" s="33">
        <v>7</v>
      </c>
      <c r="B322" s="34">
        <v>10</v>
      </c>
      <c r="C322" s="6" t="s">
        <v>155</v>
      </c>
      <c r="D322" s="48" t="s">
        <v>26</v>
      </c>
      <c r="E322" s="47">
        <v>2</v>
      </c>
      <c r="F322" s="100">
        <v>590</v>
      </c>
      <c r="G322" s="104">
        <f t="shared" si="72"/>
        <v>1180</v>
      </c>
      <c r="H322" s="38"/>
      <c r="K322" s="129">
        <f t="shared" si="78"/>
        <v>1.1025261466759284E-5</v>
      </c>
      <c r="L322" s="129">
        <f t="shared" si="79"/>
        <v>2.2050522933518567E-5</v>
      </c>
      <c r="M322" s="40"/>
    </row>
    <row r="323" spans="1:13">
      <c r="A323" s="77">
        <v>8</v>
      </c>
      <c r="B323" s="42" t="s">
        <v>10</v>
      </c>
      <c r="C323" s="43" t="s">
        <v>65</v>
      </c>
      <c r="D323" s="44" t="s">
        <v>1</v>
      </c>
      <c r="E323" s="45"/>
      <c r="F323" s="105"/>
      <c r="G323" s="105"/>
      <c r="H323" s="46">
        <f>SUM(G324)</f>
        <v>105600</v>
      </c>
      <c r="K323" s="130"/>
      <c r="L323" s="130"/>
      <c r="M323" s="131">
        <f>SUM(L324)</f>
        <v>1.973334933711492E-3</v>
      </c>
    </row>
    <row r="324" spans="1:13">
      <c r="A324" s="33">
        <v>8</v>
      </c>
      <c r="B324" s="34">
        <v>1</v>
      </c>
      <c r="C324" s="34" t="s">
        <v>66</v>
      </c>
      <c r="D324" s="48" t="s">
        <v>15</v>
      </c>
      <c r="E324" s="36">
        <v>44</v>
      </c>
      <c r="F324" s="104">
        <v>2400</v>
      </c>
      <c r="G324" s="104">
        <f t="shared" si="72"/>
        <v>105600</v>
      </c>
      <c r="H324" s="38"/>
      <c r="K324" s="129">
        <f>+F324/$H$788</f>
        <v>4.4848521220715726E-5</v>
      </c>
      <c r="L324" s="129">
        <f t="shared" ref="L324" si="80">+E324*K324</f>
        <v>1.973334933711492E-3</v>
      </c>
      <c r="M324" s="40"/>
    </row>
    <row r="325" spans="1:13">
      <c r="A325" s="41">
        <v>9</v>
      </c>
      <c r="B325" s="42" t="s">
        <v>10</v>
      </c>
      <c r="C325" s="43" t="s">
        <v>67</v>
      </c>
      <c r="D325" s="44" t="s">
        <v>1</v>
      </c>
      <c r="E325" s="45"/>
      <c r="F325" s="105"/>
      <c r="G325" s="105"/>
      <c r="H325" s="46">
        <f>SUM(G326:G328)</f>
        <v>19633.5</v>
      </c>
      <c r="K325" s="130"/>
      <c r="L325" s="130"/>
      <c r="M325" s="131">
        <f>SUM(L326:L328)</f>
        <v>3.6688893391121762E-4</v>
      </c>
    </row>
    <row r="326" spans="1:13">
      <c r="A326" s="33">
        <v>9</v>
      </c>
      <c r="B326" s="34">
        <v>1</v>
      </c>
      <c r="C326" s="34" t="s">
        <v>68</v>
      </c>
      <c r="D326" s="48" t="s">
        <v>21</v>
      </c>
      <c r="E326" s="47">
        <v>23</v>
      </c>
      <c r="F326" s="100">
        <v>470</v>
      </c>
      <c r="G326" s="104">
        <f t="shared" si="72"/>
        <v>10810</v>
      </c>
      <c r="H326" s="38"/>
      <c r="K326" s="129">
        <f>+F326/$H$788</f>
        <v>8.782835405723497E-6</v>
      </c>
      <c r="L326" s="129">
        <f t="shared" ref="L326:L328" si="81">+E326*K326</f>
        <v>2.0200521433164044E-4</v>
      </c>
      <c r="M326" s="40"/>
    </row>
    <row r="327" spans="1:13">
      <c r="A327" s="33">
        <v>9</v>
      </c>
      <c r="B327" s="34">
        <v>2</v>
      </c>
      <c r="C327" s="34" t="s">
        <v>69</v>
      </c>
      <c r="D327" s="48" t="s">
        <v>21</v>
      </c>
      <c r="E327" s="47">
        <v>6.5</v>
      </c>
      <c r="F327" s="100">
        <v>1030</v>
      </c>
      <c r="G327" s="104">
        <f t="shared" si="72"/>
        <v>6695</v>
      </c>
      <c r="H327" s="38"/>
      <c r="K327" s="129">
        <f>+F327/$H$788</f>
        <v>1.9247490357223834E-5</v>
      </c>
      <c r="L327" s="129">
        <f t="shared" si="81"/>
        <v>1.2510868732195491E-4</v>
      </c>
      <c r="M327" s="40"/>
    </row>
    <row r="328" spans="1:13">
      <c r="A328" s="33">
        <v>9</v>
      </c>
      <c r="B328" s="34">
        <v>3</v>
      </c>
      <c r="C328" s="34" t="s">
        <v>73</v>
      </c>
      <c r="D328" s="35" t="s">
        <v>21</v>
      </c>
      <c r="E328" s="47">
        <v>6.45</v>
      </c>
      <c r="F328" s="100">
        <v>330</v>
      </c>
      <c r="G328" s="104">
        <f t="shared" si="72"/>
        <v>2128.5</v>
      </c>
      <c r="H328" s="38"/>
      <c r="K328" s="129">
        <f>+F328/$H$788</f>
        <v>6.1666716678484123E-6</v>
      </c>
      <c r="L328" s="129">
        <f t="shared" si="81"/>
        <v>3.9775032257622257E-5</v>
      </c>
      <c r="M328" s="40"/>
    </row>
    <row r="329" spans="1:13">
      <c r="A329" s="77">
        <v>10</v>
      </c>
      <c r="B329" s="42" t="s">
        <v>10</v>
      </c>
      <c r="C329" s="43" t="s">
        <v>70</v>
      </c>
      <c r="D329" s="44"/>
      <c r="E329" s="45"/>
      <c r="F329" s="105"/>
      <c r="G329" s="105"/>
      <c r="H329" s="46">
        <f>SUM(G330)</f>
        <v>558</v>
      </c>
      <c r="K329" s="130"/>
      <c r="L329" s="130"/>
      <c r="M329" s="131">
        <f>SUM(L330)</f>
        <v>1.0427281183816408E-5</v>
      </c>
    </row>
    <row r="330" spans="1:13">
      <c r="A330" s="33">
        <v>10</v>
      </c>
      <c r="B330" s="34">
        <v>1</v>
      </c>
      <c r="C330" s="34" t="s">
        <v>71</v>
      </c>
      <c r="D330" s="35" t="s">
        <v>21</v>
      </c>
      <c r="E330" s="36">
        <v>1.8</v>
      </c>
      <c r="F330" s="104">
        <v>310</v>
      </c>
      <c r="G330" s="104">
        <f t="shared" si="72"/>
        <v>558</v>
      </c>
      <c r="H330" s="38"/>
      <c r="K330" s="129">
        <f>+F330/$H$788</f>
        <v>5.7929339910091151E-6</v>
      </c>
      <c r="L330" s="129">
        <f t="shared" ref="L330" si="82">+E330*K330</f>
        <v>1.0427281183816408E-5</v>
      </c>
      <c r="M330" s="40"/>
    </row>
    <row r="331" spans="1:13">
      <c r="A331" s="77">
        <v>11</v>
      </c>
      <c r="B331" s="42" t="s">
        <v>10</v>
      </c>
      <c r="C331" s="43" t="s">
        <v>72</v>
      </c>
      <c r="D331" s="44" t="s">
        <v>1</v>
      </c>
      <c r="E331" s="45"/>
      <c r="F331" s="105"/>
      <c r="G331" s="105"/>
      <c r="H331" s="46">
        <f>SUM(G332:G333)</f>
        <v>30829.5</v>
      </c>
      <c r="K331" s="130"/>
      <c r="L331" s="130"/>
      <c r="M331" s="131">
        <f>SUM(L332:L333)</f>
        <v>5.7610728540585646E-4</v>
      </c>
    </row>
    <row r="332" spans="1:13" s="34" customFormat="1">
      <c r="A332" s="33">
        <v>11</v>
      </c>
      <c r="B332" s="34">
        <v>1</v>
      </c>
      <c r="C332" s="34" t="s">
        <v>236</v>
      </c>
      <c r="D332" s="35" t="s">
        <v>15</v>
      </c>
      <c r="E332" s="36">
        <v>15.3</v>
      </c>
      <c r="F332" s="104">
        <v>1850</v>
      </c>
      <c r="G332" s="104">
        <f t="shared" si="72"/>
        <v>28305</v>
      </c>
      <c r="H332" s="38"/>
      <c r="J332" s="37"/>
      <c r="K332" s="129">
        <f>+F332/$H$788</f>
        <v>3.4570735107635038E-5</v>
      </c>
      <c r="L332" s="129">
        <f t="shared" ref="L332:L333" si="83">+E332*K332</f>
        <v>5.2893224714681611E-4</v>
      </c>
      <c r="M332" s="40"/>
    </row>
    <row r="333" spans="1:13" s="34" customFormat="1">
      <c r="A333" s="33">
        <v>11</v>
      </c>
      <c r="B333" s="34">
        <v>2</v>
      </c>
      <c r="C333" s="34" t="s">
        <v>73</v>
      </c>
      <c r="D333" s="35" t="s">
        <v>21</v>
      </c>
      <c r="E333" s="36">
        <v>7.65</v>
      </c>
      <c r="F333" s="104">
        <v>330</v>
      </c>
      <c r="G333" s="104">
        <f t="shared" si="72"/>
        <v>2524.5</v>
      </c>
      <c r="H333" s="38"/>
      <c r="J333" s="37"/>
      <c r="K333" s="129">
        <f>+F333/$H$788</f>
        <v>6.1666716678484123E-6</v>
      </c>
      <c r="L333" s="129">
        <f t="shared" si="83"/>
        <v>4.7175038259040353E-5</v>
      </c>
      <c r="M333" s="40"/>
    </row>
    <row r="334" spans="1:13">
      <c r="A334" s="41">
        <v>12</v>
      </c>
      <c r="B334" s="42" t="s">
        <v>10</v>
      </c>
      <c r="C334" s="43" t="s">
        <v>74</v>
      </c>
      <c r="D334" s="44"/>
      <c r="E334" s="45"/>
      <c r="F334" s="105"/>
      <c r="G334" s="105"/>
      <c r="H334" s="46">
        <f>SUM(G335:G337)</f>
        <v>350050</v>
      </c>
      <c r="K334" s="130"/>
      <c r="L334" s="130"/>
      <c r="M334" s="131">
        <f>SUM(L335:L337)</f>
        <v>6.541343688879808E-3</v>
      </c>
    </row>
    <row r="335" spans="1:13" s="34" customFormat="1">
      <c r="A335" s="33">
        <v>12</v>
      </c>
      <c r="B335" s="34">
        <v>1</v>
      </c>
      <c r="C335" s="34" t="s">
        <v>255</v>
      </c>
      <c r="D335" s="35" t="s">
        <v>15</v>
      </c>
      <c r="E335" s="36">
        <v>45</v>
      </c>
      <c r="F335" s="104">
        <v>2830</v>
      </c>
      <c r="G335" s="104">
        <f t="shared" si="72"/>
        <v>127350</v>
      </c>
      <c r="H335" s="38"/>
      <c r="J335" s="37"/>
      <c r="K335" s="129">
        <f>+F335/$H$788</f>
        <v>5.2883881272760626E-5</v>
      </c>
      <c r="L335" s="129">
        <f t="shared" ref="L335:L337" si="84">+E335*K335</f>
        <v>2.3797746572742284E-3</v>
      </c>
      <c r="M335" s="40"/>
    </row>
    <row r="336" spans="1:13" s="34" customFormat="1">
      <c r="A336" s="33">
        <v>12</v>
      </c>
      <c r="B336" s="34">
        <v>2</v>
      </c>
      <c r="C336" s="34" t="s">
        <v>256</v>
      </c>
      <c r="D336" s="35" t="s">
        <v>15</v>
      </c>
      <c r="E336" s="36">
        <v>150</v>
      </c>
      <c r="F336" s="104">
        <v>1480</v>
      </c>
      <c r="G336" s="104">
        <f t="shared" si="72"/>
        <v>222000</v>
      </c>
      <c r="H336" s="38"/>
      <c r="J336" s="37"/>
      <c r="K336" s="129">
        <f>+F336/$H$788</f>
        <v>2.765658808610803E-5</v>
      </c>
      <c r="L336" s="129">
        <f t="shared" si="84"/>
        <v>4.1484882129162043E-3</v>
      </c>
      <c r="M336" s="40"/>
    </row>
    <row r="337" spans="1:13" s="34" customFormat="1">
      <c r="A337" s="33">
        <v>12</v>
      </c>
      <c r="B337" s="34">
        <v>3</v>
      </c>
      <c r="C337" s="34" t="s">
        <v>268</v>
      </c>
      <c r="D337" s="35" t="s">
        <v>26</v>
      </c>
      <c r="E337" s="36">
        <v>1</v>
      </c>
      <c r="F337" s="104">
        <v>700</v>
      </c>
      <c r="G337" s="104">
        <f t="shared" si="72"/>
        <v>700</v>
      </c>
      <c r="H337" s="38"/>
      <c r="J337" s="37"/>
      <c r="K337" s="129">
        <f>+F337/$H$788</f>
        <v>1.3080818689375421E-5</v>
      </c>
      <c r="L337" s="129">
        <f t="shared" si="84"/>
        <v>1.3080818689375421E-5</v>
      </c>
      <c r="M337" s="40"/>
    </row>
    <row r="338" spans="1:13">
      <c r="A338" s="77">
        <v>14</v>
      </c>
      <c r="B338" s="42" t="s">
        <v>10</v>
      </c>
      <c r="C338" s="43" t="s">
        <v>77</v>
      </c>
      <c r="D338" s="44"/>
      <c r="E338" s="45"/>
      <c r="F338" s="105"/>
      <c r="G338" s="105"/>
      <c r="H338" s="46">
        <f>SUM(G339:G342)</f>
        <v>98922.264999999999</v>
      </c>
      <c r="K338" s="130"/>
      <c r="L338" s="130"/>
      <c r="M338" s="131">
        <f>SUM(L339:L342)</f>
        <v>1.8485488754390684E-3</v>
      </c>
    </row>
    <row r="339" spans="1:13">
      <c r="A339" s="33">
        <v>14</v>
      </c>
      <c r="B339" s="34">
        <v>1</v>
      </c>
      <c r="C339" s="6" t="s">
        <v>156</v>
      </c>
      <c r="D339" s="48" t="s">
        <v>19</v>
      </c>
      <c r="E339" s="36">
        <v>1</v>
      </c>
      <c r="F339" s="104">
        <f>+(H374+H380+H399)*0.023</f>
        <v>22219.264999999999</v>
      </c>
      <c r="G339" s="104">
        <f t="shared" si="72"/>
        <v>22219.264999999999</v>
      </c>
      <c r="H339" s="38"/>
      <c r="K339" s="129">
        <f>+F339/$H$788</f>
        <v>4.1520882410883594E-4</v>
      </c>
      <c r="L339" s="129">
        <f t="shared" ref="L339:L342" si="85">+E339*K339</f>
        <v>4.1520882410883594E-4</v>
      </c>
      <c r="M339" s="40"/>
    </row>
    <row r="340" spans="1:13">
      <c r="A340" s="33">
        <v>14</v>
      </c>
      <c r="B340" s="34">
        <v>2</v>
      </c>
      <c r="C340" s="6" t="s">
        <v>157</v>
      </c>
      <c r="D340" s="48" t="s">
        <v>15</v>
      </c>
      <c r="E340" s="36">
        <v>1</v>
      </c>
      <c r="F340" s="104">
        <v>61325</v>
      </c>
      <c r="G340" s="104">
        <f t="shared" si="72"/>
        <v>61325</v>
      </c>
      <c r="H340" s="38"/>
      <c r="K340" s="129">
        <f>+F340/$H$788</f>
        <v>1.1459731516084966E-3</v>
      </c>
      <c r="L340" s="129">
        <f t="shared" si="85"/>
        <v>1.1459731516084966E-3</v>
      </c>
      <c r="M340" s="40"/>
    </row>
    <row r="341" spans="1:13">
      <c r="A341" s="33">
        <v>14</v>
      </c>
      <c r="B341" s="34">
        <v>3</v>
      </c>
      <c r="C341" s="6" t="s">
        <v>80</v>
      </c>
      <c r="D341" s="48" t="s">
        <v>15</v>
      </c>
      <c r="E341" s="36">
        <v>1.3</v>
      </c>
      <c r="F341" s="104">
        <v>1060</v>
      </c>
      <c r="G341" s="104">
        <f t="shared" si="72"/>
        <v>1378</v>
      </c>
      <c r="H341" s="38"/>
      <c r="K341" s="129">
        <f>+F341/$H$788</f>
        <v>1.9808096872482781E-5</v>
      </c>
      <c r="L341" s="129">
        <f t="shared" si="85"/>
        <v>2.5750525934227615E-5</v>
      </c>
      <c r="M341" s="40"/>
    </row>
    <row r="342" spans="1:13" ht="15.75" thickBot="1">
      <c r="A342" s="33">
        <v>14</v>
      </c>
      <c r="B342" s="34">
        <v>4</v>
      </c>
      <c r="C342" s="6" t="s">
        <v>158</v>
      </c>
      <c r="D342" s="48" t="s">
        <v>19</v>
      </c>
      <c r="E342" s="47">
        <v>1</v>
      </c>
      <c r="F342" s="100">
        <v>14000</v>
      </c>
      <c r="G342" s="104">
        <f t="shared" si="72"/>
        <v>14000</v>
      </c>
      <c r="H342" s="38"/>
      <c r="K342" s="129">
        <f>+F342/$H$788</f>
        <v>2.6161637378750843E-4</v>
      </c>
      <c r="L342" s="129">
        <f t="shared" si="85"/>
        <v>2.6161637378750843E-4</v>
      </c>
      <c r="M342" s="40"/>
    </row>
    <row r="343" spans="1:13" ht="15.75" thickBot="1">
      <c r="A343" s="68"/>
      <c r="B343" s="69"/>
      <c r="C343" s="55" t="s">
        <v>159</v>
      </c>
      <c r="D343" s="56"/>
      <c r="E343" s="57"/>
      <c r="F343" s="106"/>
      <c r="G343" s="106"/>
      <c r="H343" s="57">
        <f>+H252+H257+H261+H266+H299+H309+H312+H323+H325+H329+H331+H334+H338</f>
        <v>6379614.8850000007</v>
      </c>
      <c r="K343" s="125"/>
      <c r="L343" s="125"/>
      <c r="M343" s="143">
        <f>+M252+M257+M261+M266+M299+M309+M312+M323+M325+M329+M331+M334+M338</f>
        <v>0.11921512231246519</v>
      </c>
    </row>
    <row r="344" spans="1:13" s="34" customFormat="1">
      <c r="A344" s="20"/>
      <c r="B344" s="71"/>
      <c r="C344" s="72"/>
      <c r="D344" s="54"/>
      <c r="E344" s="22"/>
      <c r="F344" s="101"/>
      <c r="G344" s="101"/>
      <c r="H344" s="22"/>
      <c r="J344" s="37"/>
      <c r="K344" s="123"/>
      <c r="L344" s="123"/>
      <c r="M344" s="124"/>
    </row>
    <row r="345" spans="1:13" ht="15.75" thickBot="1">
      <c r="A345" s="20" t="s">
        <v>2</v>
      </c>
      <c r="B345" s="58" t="s">
        <v>3</v>
      </c>
      <c r="C345" s="21" t="s">
        <v>4</v>
      </c>
      <c r="D345" s="21" t="s">
        <v>5</v>
      </c>
      <c r="E345" s="22" t="s">
        <v>6</v>
      </c>
      <c r="F345" s="22" t="s">
        <v>7</v>
      </c>
      <c r="G345" s="22" t="s">
        <v>471</v>
      </c>
      <c r="H345" s="59" t="s">
        <v>472</v>
      </c>
      <c r="K345" s="132"/>
      <c r="L345" s="132"/>
      <c r="M345" s="133"/>
    </row>
    <row r="346" spans="1:13" ht="15.75" thickBot="1">
      <c r="A346" s="68"/>
      <c r="B346" s="24" t="s">
        <v>160</v>
      </c>
      <c r="C346" s="60" t="s">
        <v>161</v>
      </c>
      <c r="D346" s="24"/>
      <c r="E346" s="57"/>
      <c r="F346" s="106"/>
      <c r="G346" s="106"/>
      <c r="H346" s="57"/>
      <c r="K346" s="125"/>
      <c r="L346" s="125"/>
      <c r="M346" s="126"/>
    </row>
    <row r="347" spans="1:13">
      <c r="A347" s="25">
        <v>15</v>
      </c>
      <c r="B347" s="26" t="s">
        <v>10</v>
      </c>
      <c r="C347" s="27" t="s">
        <v>85</v>
      </c>
      <c r="D347" s="28"/>
      <c r="E347" s="29"/>
      <c r="F347" s="103"/>
      <c r="G347" s="103"/>
      <c r="H347" s="30">
        <f>SUM(G348:G358)</f>
        <v>186610</v>
      </c>
      <c r="J347" s="115"/>
      <c r="K347" s="127"/>
      <c r="L347" s="127"/>
      <c r="M347" s="128">
        <f>SUM(L348:L358)</f>
        <v>3.4871593937490673E-3</v>
      </c>
    </row>
    <row r="348" spans="1:13" s="34" customFormat="1" ht="14.25">
      <c r="A348" s="33">
        <v>15</v>
      </c>
      <c r="B348" s="34">
        <v>1</v>
      </c>
      <c r="C348" s="34" t="s">
        <v>416</v>
      </c>
      <c r="D348" s="64" t="s">
        <v>26</v>
      </c>
      <c r="E348" s="36">
        <v>1</v>
      </c>
      <c r="F348" s="104">
        <v>21800</v>
      </c>
      <c r="G348" s="100">
        <f>+E348*F348</f>
        <v>21800</v>
      </c>
      <c r="H348" s="37"/>
      <c r="J348" s="7"/>
      <c r="K348" s="129">
        <f>+F348/$H$788</f>
        <v>4.0737406775483452E-4</v>
      </c>
      <c r="L348" s="129">
        <f t="shared" ref="L348" si="86">+E348*K348</f>
        <v>4.0737406775483452E-4</v>
      </c>
      <c r="M348" s="134"/>
    </row>
    <row r="349" spans="1:13" s="34" customFormat="1" ht="14.25">
      <c r="A349" s="33">
        <v>15</v>
      </c>
      <c r="B349" s="34">
        <v>2</v>
      </c>
      <c r="C349" s="34" t="s">
        <v>429</v>
      </c>
      <c r="D349" s="64" t="s">
        <v>26</v>
      </c>
      <c r="E349" s="36">
        <v>1</v>
      </c>
      <c r="F349" s="104">
        <v>2040</v>
      </c>
      <c r="G349" s="100">
        <f t="shared" ref="G349:G358" si="87">+E349*F349</f>
        <v>2040</v>
      </c>
      <c r="H349" s="37"/>
      <c r="J349" s="7"/>
      <c r="K349" s="129">
        <f t="shared" ref="K349:K357" si="88">+F349/$H$788</f>
        <v>3.8121243037608366E-5</v>
      </c>
      <c r="L349" s="129">
        <f t="shared" ref="L349:L357" si="89">+E349*K349</f>
        <v>3.8121243037608366E-5</v>
      </c>
      <c r="M349" s="134"/>
    </row>
    <row r="350" spans="1:13" s="34" customFormat="1" ht="14.25">
      <c r="A350" s="33">
        <v>15</v>
      </c>
      <c r="B350" s="34">
        <v>3</v>
      </c>
      <c r="C350" s="34" t="s">
        <v>430</v>
      </c>
      <c r="D350" s="64" t="s">
        <v>26</v>
      </c>
      <c r="E350" s="36">
        <v>1</v>
      </c>
      <c r="F350" s="104">
        <v>3400</v>
      </c>
      <c r="G350" s="100">
        <f t="shared" si="87"/>
        <v>3400</v>
      </c>
      <c r="H350" s="37"/>
      <c r="J350" s="7"/>
      <c r="K350" s="129">
        <f t="shared" si="88"/>
        <v>6.3535405062680616E-5</v>
      </c>
      <c r="L350" s="129">
        <f t="shared" si="89"/>
        <v>6.3535405062680616E-5</v>
      </c>
      <c r="M350" s="134"/>
    </row>
    <row r="351" spans="1:13" s="34" customFormat="1" ht="14.25">
      <c r="A351" s="33">
        <v>15</v>
      </c>
      <c r="B351" s="34">
        <v>4</v>
      </c>
      <c r="C351" s="34" t="s">
        <v>431</v>
      </c>
      <c r="D351" s="64" t="s">
        <v>26</v>
      </c>
      <c r="E351" s="36">
        <v>1</v>
      </c>
      <c r="F351" s="104">
        <v>7980</v>
      </c>
      <c r="G351" s="100">
        <f t="shared" si="87"/>
        <v>7980</v>
      </c>
      <c r="H351" s="37"/>
      <c r="J351" s="7"/>
      <c r="K351" s="129">
        <f t="shared" si="88"/>
        <v>1.4912133305887979E-4</v>
      </c>
      <c r="L351" s="129">
        <f t="shared" si="89"/>
        <v>1.4912133305887979E-4</v>
      </c>
      <c r="M351" s="134"/>
    </row>
    <row r="352" spans="1:13" s="34" customFormat="1" ht="14.25">
      <c r="A352" s="33">
        <v>15</v>
      </c>
      <c r="B352" s="34">
        <v>5</v>
      </c>
      <c r="C352" s="34" t="s">
        <v>432</v>
      </c>
      <c r="D352" s="64" t="s">
        <v>26</v>
      </c>
      <c r="E352" s="36">
        <v>1</v>
      </c>
      <c r="F352" s="104">
        <v>26770</v>
      </c>
      <c r="G352" s="100">
        <f t="shared" si="87"/>
        <v>26770</v>
      </c>
      <c r="H352" s="37"/>
      <c r="J352" s="7"/>
      <c r="K352" s="129">
        <f t="shared" si="88"/>
        <v>5.0024788044940002E-4</v>
      </c>
      <c r="L352" s="129">
        <f t="shared" si="89"/>
        <v>5.0024788044940002E-4</v>
      </c>
      <c r="M352" s="134"/>
    </row>
    <row r="353" spans="1:13">
      <c r="A353" s="33">
        <v>15</v>
      </c>
      <c r="B353" s="34">
        <v>6</v>
      </c>
      <c r="C353" s="34" t="s">
        <v>433</v>
      </c>
      <c r="D353" s="64" t="s">
        <v>26</v>
      </c>
      <c r="E353" s="47">
        <v>1</v>
      </c>
      <c r="F353" s="100">
        <v>9400</v>
      </c>
      <c r="G353" s="100">
        <f t="shared" si="87"/>
        <v>9400</v>
      </c>
      <c r="H353" s="38"/>
      <c r="K353" s="129">
        <f t="shared" si="88"/>
        <v>1.7565670811446992E-4</v>
      </c>
      <c r="L353" s="129">
        <f t="shared" si="89"/>
        <v>1.7565670811446992E-4</v>
      </c>
      <c r="M353" s="40"/>
    </row>
    <row r="354" spans="1:13">
      <c r="A354" s="33">
        <v>15</v>
      </c>
      <c r="B354" s="34">
        <v>7</v>
      </c>
      <c r="C354" s="34" t="s">
        <v>434</v>
      </c>
      <c r="D354" s="64" t="s">
        <v>26</v>
      </c>
      <c r="E354" s="47">
        <v>1</v>
      </c>
      <c r="F354" s="100">
        <v>25150</v>
      </c>
      <c r="G354" s="100">
        <f t="shared" si="87"/>
        <v>25150</v>
      </c>
      <c r="H354" s="38"/>
      <c r="K354" s="129">
        <f t="shared" si="88"/>
        <v>4.6997512862541688E-4</v>
      </c>
      <c r="L354" s="129">
        <f t="shared" si="89"/>
        <v>4.6997512862541688E-4</v>
      </c>
      <c r="M354" s="40"/>
    </row>
    <row r="355" spans="1:13">
      <c r="A355" s="33">
        <v>15</v>
      </c>
      <c r="B355" s="34">
        <v>8</v>
      </c>
      <c r="C355" s="34" t="s">
        <v>435</v>
      </c>
      <c r="D355" s="64" t="s">
        <v>26</v>
      </c>
      <c r="E355" s="47">
        <v>1</v>
      </c>
      <c r="F355" s="100">
        <v>19470</v>
      </c>
      <c r="G355" s="100">
        <f t="shared" si="87"/>
        <v>19470</v>
      </c>
      <c r="H355" s="38"/>
      <c r="K355" s="129">
        <f t="shared" si="88"/>
        <v>3.6383362840305635E-4</v>
      </c>
      <c r="L355" s="129">
        <f t="shared" si="89"/>
        <v>3.6383362840305635E-4</v>
      </c>
      <c r="M355" s="40"/>
    </row>
    <row r="356" spans="1:13">
      <c r="A356" s="33">
        <v>15</v>
      </c>
      <c r="B356" s="34">
        <v>9</v>
      </c>
      <c r="C356" s="34" t="s">
        <v>436</v>
      </c>
      <c r="D356" s="64" t="s">
        <v>26</v>
      </c>
      <c r="E356" s="47">
        <v>1</v>
      </c>
      <c r="F356" s="100">
        <v>24200</v>
      </c>
      <c r="G356" s="100">
        <f t="shared" si="87"/>
        <v>24200</v>
      </c>
      <c r="H356" s="38"/>
      <c r="K356" s="129">
        <f t="shared" si="88"/>
        <v>4.5222258897555025E-4</v>
      </c>
      <c r="L356" s="129">
        <f t="shared" si="89"/>
        <v>4.5222258897555025E-4</v>
      </c>
      <c r="M356" s="40"/>
    </row>
    <row r="357" spans="1:13">
      <c r="A357" s="33">
        <v>15</v>
      </c>
      <c r="B357" s="34">
        <v>10</v>
      </c>
      <c r="C357" s="6" t="s">
        <v>437</v>
      </c>
      <c r="D357" s="64" t="s">
        <v>26</v>
      </c>
      <c r="E357" s="47">
        <v>2</v>
      </c>
      <c r="F357" s="100">
        <v>21150</v>
      </c>
      <c r="G357" s="100">
        <f t="shared" si="87"/>
        <v>42300</v>
      </c>
      <c r="H357" s="38"/>
      <c r="K357" s="129">
        <f t="shared" si="88"/>
        <v>3.9522759325755734E-4</v>
      </c>
      <c r="L357" s="129">
        <f t="shared" si="89"/>
        <v>7.9045518651511468E-4</v>
      </c>
      <c r="M357" s="40"/>
    </row>
    <row r="358" spans="1:13">
      <c r="A358" s="33">
        <v>15</v>
      </c>
      <c r="B358" s="34">
        <v>11</v>
      </c>
      <c r="C358" s="6" t="s">
        <v>488</v>
      </c>
      <c r="D358" s="64" t="s">
        <v>26</v>
      </c>
      <c r="E358" s="47">
        <v>1</v>
      </c>
      <c r="F358" s="100">
        <v>4100</v>
      </c>
      <c r="G358" s="100">
        <f t="shared" si="87"/>
        <v>4100</v>
      </c>
      <c r="H358" s="38"/>
      <c r="K358" s="129">
        <f t="shared" ref="K358" si="90">+F358/$H$788</f>
        <v>7.661622375205604E-5</v>
      </c>
      <c r="L358" s="129">
        <f t="shared" ref="L358" si="91">+E358*K358</f>
        <v>7.661622375205604E-5</v>
      </c>
      <c r="M358" s="40"/>
    </row>
    <row r="359" spans="1:13">
      <c r="A359" s="41">
        <v>16</v>
      </c>
      <c r="B359" s="42" t="s">
        <v>10</v>
      </c>
      <c r="C359" s="43" t="s">
        <v>86</v>
      </c>
      <c r="D359" s="44"/>
      <c r="E359" s="45"/>
      <c r="F359" s="105"/>
      <c r="G359" s="105"/>
      <c r="H359" s="46">
        <f>SUM(G360:G365)</f>
        <v>154241</v>
      </c>
      <c r="J359" s="114"/>
      <c r="K359" s="130"/>
      <c r="L359" s="130"/>
      <c r="M359" s="131">
        <f>SUM(L360:L365)</f>
        <v>2.8822836506685063E-3</v>
      </c>
    </row>
    <row r="360" spans="1:13" s="34" customFormat="1">
      <c r="A360" s="61">
        <v>16</v>
      </c>
      <c r="B360" s="62">
        <v>1</v>
      </c>
      <c r="C360" s="34" t="s">
        <v>396</v>
      </c>
      <c r="D360" s="64" t="s">
        <v>26</v>
      </c>
      <c r="E360" s="36">
        <v>5</v>
      </c>
      <c r="F360" s="104">
        <v>12000</v>
      </c>
      <c r="G360" s="100">
        <f t="shared" ref="G360:G365" si="92">+E360*F360</f>
        <v>60000</v>
      </c>
      <c r="H360" s="38"/>
      <c r="J360" s="7"/>
      <c r="K360" s="129">
        <f t="shared" ref="K360:K365" si="93">+F360/$H$788</f>
        <v>2.2424260610357863E-4</v>
      </c>
      <c r="L360" s="129">
        <f t="shared" ref="L360:L365" si="94">+E360*K360</f>
        <v>1.1212130305178931E-3</v>
      </c>
      <c r="M360" s="40"/>
    </row>
    <row r="361" spans="1:13" s="34" customFormat="1">
      <c r="A361" s="61">
        <v>16.2</v>
      </c>
      <c r="B361" s="62">
        <v>2</v>
      </c>
      <c r="C361" s="34" t="s">
        <v>397</v>
      </c>
      <c r="D361" s="64" t="s">
        <v>26</v>
      </c>
      <c r="E361" s="36">
        <v>2</v>
      </c>
      <c r="F361" s="104">
        <v>21925</v>
      </c>
      <c r="G361" s="100">
        <f t="shared" si="92"/>
        <v>43850</v>
      </c>
      <c r="H361" s="38"/>
      <c r="J361" s="7"/>
      <c r="K361" s="129">
        <f t="shared" si="93"/>
        <v>4.0970992823508013E-4</v>
      </c>
      <c r="L361" s="129">
        <f t="shared" si="94"/>
        <v>8.1941985647016025E-4</v>
      </c>
      <c r="M361" s="40"/>
    </row>
    <row r="362" spans="1:13" s="34" customFormat="1">
      <c r="A362" s="61">
        <v>16.399999999999999</v>
      </c>
      <c r="B362" s="62">
        <v>3</v>
      </c>
      <c r="C362" s="34" t="s">
        <v>398</v>
      </c>
      <c r="D362" s="64" t="s">
        <v>26</v>
      </c>
      <c r="E362" s="36">
        <v>1</v>
      </c>
      <c r="F362" s="104">
        <v>24361</v>
      </c>
      <c r="G362" s="100">
        <f t="shared" si="92"/>
        <v>24361</v>
      </c>
      <c r="H362" s="38"/>
      <c r="J362" s="7"/>
      <c r="K362" s="129">
        <f t="shared" si="93"/>
        <v>4.5523117727410659E-4</v>
      </c>
      <c r="L362" s="129">
        <f t="shared" si="94"/>
        <v>4.5523117727410659E-4</v>
      </c>
      <c r="M362" s="40"/>
    </row>
    <row r="363" spans="1:13" s="34" customFormat="1">
      <c r="A363" s="61">
        <v>16.399999999999999</v>
      </c>
      <c r="B363" s="62">
        <v>4</v>
      </c>
      <c r="C363" s="34" t="s">
        <v>399</v>
      </c>
      <c r="D363" s="64" t="s">
        <v>26</v>
      </c>
      <c r="E363" s="36">
        <v>1</v>
      </c>
      <c r="F363" s="104">
        <v>2830</v>
      </c>
      <c r="G363" s="100">
        <f t="shared" si="92"/>
        <v>2830</v>
      </c>
      <c r="H363" s="38"/>
      <c r="J363" s="7"/>
      <c r="K363" s="129">
        <f t="shared" si="93"/>
        <v>5.2883881272760626E-5</v>
      </c>
      <c r="L363" s="129">
        <f t="shared" si="94"/>
        <v>5.2883881272760626E-5</v>
      </c>
      <c r="M363" s="40"/>
    </row>
    <row r="364" spans="1:13" s="34" customFormat="1">
      <c r="A364" s="61">
        <v>16.399999999999999</v>
      </c>
      <c r="B364" s="62">
        <v>5</v>
      </c>
      <c r="C364" s="34" t="s">
        <v>400</v>
      </c>
      <c r="D364" s="64" t="s">
        <v>26</v>
      </c>
      <c r="E364" s="36">
        <v>1</v>
      </c>
      <c r="F364" s="104">
        <v>10300</v>
      </c>
      <c r="G364" s="100">
        <f t="shared" si="92"/>
        <v>10300</v>
      </c>
      <c r="H364" s="38"/>
      <c r="J364" s="7"/>
      <c r="K364" s="129">
        <f t="shared" si="93"/>
        <v>1.9247490357223834E-4</v>
      </c>
      <c r="L364" s="129">
        <f t="shared" si="94"/>
        <v>1.9247490357223834E-4</v>
      </c>
      <c r="M364" s="40"/>
    </row>
    <row r="365" spans="1:13" s="34" customFormat="1">
      <c r="A365" s="61">
        <v>16.399999999999999</v>
      </c>
      <c r="B365" s="62">
        <v>6</v>
      </c>
      <c r="C365" s="34" t="s">
        <v>401</v>
      </c>
      <c r="D365" s="64" t="s">
        <v>26</v>
      </c>
      <c r="E365" s="36">
        <v>1</v>
      </c>
      <c r="F365" s="104">
        <v>12900</v>
      </c>
      <c r="G365" s="100">
        <f t="shared" si="92"/>
        <v>12900</v>
      </c>
      <c r="H365" s="38"/>
      <c r="J365" s="7"/>
      <c r="K365" s="129">
        <f t="shared" si="93"/>
        <v>2.4106080156134703E-4</v>
      </c>
      <c r="L365" s="129">
        <f t="shared" si="94"/>
        <v>2.4106080156134703E-4</v>
      </c>
      <c r="M365" s="40"/>
    </row>
    <row r="366" spans="1:13">
      <c r="A366" s="41">
        <v>17</v>
      </c>
      <c r="B366" s="42" t="s">
        <v>10</v>
      </c>
      <c r="C366" s="43" t="s">
        <v>87</v>
      </c>
      <c r="D366" s="66"/>
      <c r="E366" s="45"/>
      <c r="F366" s="105"/>
      <c r="G366" s="105"/>
      <c r="H366" s="46">
        <f>SUM(G367:G369)</f>
        <v>177533</v>
      </c>
      <c r="J366" s="78"/>
      <c r="K366" s="130"/>
      <c r="L366" s="130"/>
      <c r="M366" s="131">
        <f>SUM(L367:L369)</f>
        <v>3.3175385491155522E-3</v>
      </c>
    </row>
    <row r="367" spans="1:13" s="34" customFormat="1">
      <c r="A367" s="61">
        <v>17</v>
      </c>
      <c r="B367" s="62">
        <v>1</v>
      </c>
      <c r="C367" s="34" t="s">
        <v>88</v>
      </c>
      <c r="D367" s="64" t="s">
        <v>26</v>
      </c>
      <c r="E367" s="36">
        <v>1</v>
      </c>
      <c r="F367" s="104">
        <v>30800</v>
      </c>
      <c r="G367" s="100">
        <f t="shared" ref="G367:G369" si="95">+E367*F367</f>
        <v>30800</v>
      </c>
      <c r="H367" s="38"/>
      <c r="J367" s="7"/>
      <c r="K367" s="129">
        <f>+F367/$H$788</f>
        <v>5.755560223325185E-4</v>
      </c>
      <c r="L367" s="129">
        <f t="shared" ref="L367:L369" si="96">+E367*K367</f>
        <v>5.755560223325185E-4</v>
      </c>
      <c r="M367" s="40"/>
    </row>
    <row r="368" spans="1:13">
      <c r="A368" s="33">
        <v>17</v>
      </c>
      <c r="B368" s="79">
        <v>2</v>
      </c>
      <c r="C368" s="34" t="s">
        <v>89</v>
      </c>
      <c r="D368" s="64" t="s">
        <v>26</v>
      </c>
      <c r="E368" s="36">
        <v>1</v>
      </c>
      <c r="F368" s="104">
        <v>6033</v>
      </c>
      <c r="G368" s="100">
        <f t="shared" si="95"/>
        <v>6033</v>
      </c>
      <c r="H368" s="38"/>
      <c r="I368" s="7"/>
      <c r="K368" s="129">
        <f>+F368/$H$788</f>
        <v>1.1273797021857416E-4</v>
      </c>
      <c r="L368" s="129">
        <f t="shared" si="96"/>
        <v>1.1273797021857416E-4</v>
      </c>
      <c r="M368" s="40"/>
    </row>
    <row r="369" spans="1:13">
      <c r="A369" s="33">
        <v>17</v>
      </c>
      <c r="B369" s="79">
        <v>10</v>
      </c>
      <c r="C369" s="34" t="s">
        <v>461</v>
      </c>
      <c r="D369" s="64" t="s">
        <v>19</v>
      </c>
      <c r="E369" s="36">
        <v>1</v>
      </c>
      <c r="F369" s="104">
        <v>140700</v>
      </c>
      <c r="G369" s="100">
        <f t="shared" si="95"/>
        <v>140700</v>
      </c>
      <c r="H369" s="38"/>
      <c r="K369" s="129">
        <f>+F369/$H$788</f>
        <v>2.6292445565644596E-3</v>
      </c>
      <c r="L369" s="129">
        <f t="shared" si="96"/>
        <v>2.6292445565644596E-3</v>
      </c>
      <c r="M369" s="40"/>
    </row>
    <row r="370" spans="1:13">
      <c r="A370" s="41">
        <v>19</v>
      </c>
      <c r="B370" s="42">
        <v>0</v>
      </c>
      <c r="C370" s="43" t="s">
        <v>91</v>
      </c>
      <c r="D370" s="66"/>
      <c r="E370" s="45"/>
      <c r="F370" s="105"/>
      <c r="G370" s="105"/>
      <c r="H370" s="46">
        <f>SUM(G371:G373)</f>
        <v>14610</v>
      </c>
      <c r="J370" s="78"/>
      <c r="K370" s="130"/>
      <c r="L370" s="130"/>
      <c r="M370" s="131">
        <f>SUM(L371:L373)</f>
        <v>2.7301537293110699E-4</v>
      </c>
    </row>
    <row r="371" spans="1:13">
      <c r="A371" s="33">
        <v>19</v>
      </c>
      <c r="B371" s="34">
        <v>1</v>
      </c>
      <c r="C371" s="34" t="s">
        <v>237</v>
      </c>
      <c r="D371" s="64" t="s">
        <v>26</v>
      </c>
      <c r="E371" s="36">
        <v>1</v>
      </c>
      <c r="F371" s="104">
        <v>4830</v>
      </c>
      <c r="G371" s="100">
        <f t="shared" ref="G371:G373" si="97">+E371*F371</f>
        <v>4830</v>
      </c>
      <c r="H371" s="38"/>
      <c r="K371" s="129">
        <f>+F371/$H$788</f>
        <v>9.0257648956690401E-5</v>
      </c>
      <c r="L371" s="129">
        <f t="shared" ref="L371:L373" si="98">+E371*K371</f>
        <v>9.0257648956690401E-5</v>
      </c>
      <c r="M371" s="40"/>
    </row>
    <row r="372" spans="1:13">
      <c r="A372" s="33">
        <v>19</v>
      </c>
      <c r="B372" s="34">
        <v>2</v>
      </c>
      <c r="C372" s="34" t="s">
        <v>238</v>
      </c>
      <c r="D372" s="64" t="s">
        <v>26</v>
      </c>
      <c r="E372" s="36">
        <v>1</v>
      </c>
      <c r="F372" s="104">
        <v>5190</v>
      </c>
      <c r="G372" s="100">
        <f t="shared" si="97"/>
        <v>5190</v>
      </c>
      <c r="H372" s="38"/>
      <c r="K372" s="129">
        <f>+F372/$H$788</f>
        <v>9.6984927139797761E-5</v>
      </c>
      <c r="L372" s="129">
        <f t="shared" si="98"/>
        <v>9.6984927139797761E-5</v>
      </c>
      <c r="M372" s="40"/>
    </row>
    <row r="373" spans="1:13">
      <c r="A373" s="33">
        <v>19</v>
      </c>
      <c r="B373" s="34">
        <v>3</v>
      </c>
      <c r="C373" s="34" t="s">
        <v>441</v>
      </c>
      <c r="D373" s="64" t="s">
        <v>26</v>
      </c>
      <c r="E373" s="36">
        <v>1</v>
      </c>
      <c r="F373" s="104">
        <v>4590</v>
      </c>
      <c r="G373" s="100">
        <f t="shared" si="97"/>
        <v>4590</v>
      </c>
      <c r="H373" s="38"/>
      <c r="K373" s="129">
        <f>+F373/$H$788</f>
        <v>8.5772796834618828E-5</v>
      </c>
      <c r="L373" s="129">
        <f t="shared" si="98"/>
        <v>8.5772796834618828E-5</v>
      </c>
      <c r="M373" s="40"/>
    </row>
    <row r="374" spans="1:13">
      <c r="A374" s="41">
        <v>20</v>
      </c>
      <c r="B374" s="42" t="s">
        <v>10</v>
      </c>
      <c r="C374" s="43" t="s">
        <v>92</v>
      </c>
      <c r="D374" s="44"/>
      <c r="E374" s="45"/>
      <c r="F374" s="105"/>
      <c r="G374" s="105"/>
      <c r="H374" s="46">
        <f>SUM(G375:G379)</f>
        <v>117010</v>
      </c>
      <c r="J374" s="78"/>
      <c r="K374" s="130"/>
      <c r="L374" s="130"/>
      <c r="M374" s="131">
        <f>SUM(L375:L379)</f>
        <v>2.1865522783483114E-3</v>
      </c>
    </row>
    <row r="375" spans="1:13">
      <c r="A375" s="33">
        <v>20</v>
      </c>
      <c r="B375" s="34">
        <v>1</v>
      </c>
      <c r="C375" s="6" t="s">
        <v>93</v>
      </c>
      <c r="D375" s="35" t="s">
        <v>19</v>
      </c>
      <c r="E375" s="47">
        <v>1</v>
      </c>
      <c r="F375" s="100">
        <v>37100</v>
      </c>
      <c r="G375" s="100">
        <f>+E375*F375</f>
        <v>37100</v>
      </c>
      <c r="H375" s="38"/>
      <c r="K375" s="129">
        <f>+F375/$H$788</f>
        <v>6.9328339053689725E-4</v>
      </c>
      <c r="L375" s="129">
        <f t="shared" ref="L375:L379" si="99">+E375*K375</f>
        <v>6.9328339053689725E-4</v>
      </c>
      <c r="M375" s="40"/>
    </row>
    <row r="376" spans="1:13">
      <c r="A376" s="33">
        <v>20</v>
      </c>
      <c r="B376" s="34">
        <v>2</v>
      </c>
      <c r="C376" s="6" t="s">
        <v>96</v>
      </c>
      <c r="D376" s="35" t="s">
        <v>19</v>
      </c>
      <c r="E376" s="47">
        <v>1</v>
      </c>
      <c r="F376" s="100">
        <v>3500</v>
      </c>
      <c r="G376" s="100">
        <f t="shared" ref="G376:G379" si="100">+E376*F376</f>
        <v>3500</v>
      </c>
      <c r="H376" s="38"/>
      <c r="K376" s="129">
        <f>+F376/$H$788</f>
        <v>6.5404093446877107E-5</v>
      </c>
      <c r="L376" s="129">
        <f t="shared" si="99"/>
        <v>6.5404093446877107E-5</v>
      </c>
      <c r="M376" s="40"/>
    </row>
    <row r="377" spans="1:13">
      <c r="A377" s="33">
        <v>20</v>
      </c>
      <c r="B377" s="34">
        <v>3</v>
      </c>
      <c r="C377" s="34" t="s">
        <v>97</v>
      </c>
      <c r="D377" s="35" t="s">
        <v>19</v>
      </c>
      <c r="E377" s="36">
        <v>1</v>
      </c>
      <c r="F377" s="104">
        <v>55610</v>
      </c>
      <c r="G377" s="100">
        <f t="shared" si="100"/>
        <v>55610</v>
      </c>
      <c r="H377" s="38"/>
      <c r="K377" s="129">
        <f>+F377/$H$788</f>
        <v>1.0391776104516674E-3</v>
      </c>
      <c r="L377" s="129">
        <f t="shared" si="99"/>
        <v>1.0391776104516674E-3</v>
      </c>
      <c r="M377" s="40"/>
    </row>
    <row r="378" spans="1:13">
      <c r="A378" s="33">
        <v>20</v>
      </c>
      <c r="B378" s="34">
        <v>4</v>
      </c>
      <c r="C378" s="34" t="s">
        <v>95</v>
      </c>
      <c r="D378" s="48" t="s">
        <v>19</v>
      </c>
      <c r="E378" s="47">
        <v>1</v>
      </c>
      <c r="F378" s="104">
        <v>2600</v>
      </c>
      <c r="G378" s="100">
        <f t="shared" si="100"/>
        <v>2600</v>
      </c>
      <c r="H378" s="38"/>
      <c r="K378" s="129">
        <f>+F378/$H$788</f>
        <v>4.8585897989108708E-5</v>
      </c>
      <c r="L378" s="129">
        <f t="shared" si="99"/>
        <v>4.8585897989108708E-5</v>
      </c>
      <c r="M378" s="40"/>
    </row>
    <row r="379" spans="1:13" s="34" customFormat="1">
      <c r="A379" s="33">
        <v>20</v>
      </c>
      <c r="B379" s="34">
        <v>5</v>
      </c>
      <c r="C379" s="34" t="s">
        <v>163</v>
      </c>
      <c r="D379" s="35" t="s">
        <v>19</v>
      </c>
      <c r="E379" s="36">
        <v>1</v>
      </c>
      <c r="F379" s="104">
        <v>18200</v>
      </c>
      <c r="G379" s="100">
        <f t="shared" si="100"/>
        <v>18200</v>
      </c>
      <c r="H379" s="38"/>
      <c r="J379" s="37"/>
      <c r="K379" s="129">
        <f>+F379/$H$788</f>
        <v>3.4010128592376095E-4</v>
      </c>
      <c r="L379" s="129">
        <f t="shared" si="99"/>
        <v>3.4010128592376095E-4</v>
      </c>
      <c r="M379" s="40"/>
    </row>
    <row r="380" spans="1:13">
      <c r="A380" s="41">
        <v>21</v>
      </c>
      <c r="B380" s="42" t="s">
        <v>10</v>
      </c>
      <c r="C380" s="43" t="s">
        <v>98</v>
      </c>
      <c r="D380" s="44"/>
      <c r="E380" s="45"/>
      <c r="F380" s="105"/>
      <c r="G380" s="105"/>
      <c r="H380" s="46">
        <f>SUM(G381:G391)</f>
        <v>464045</v>
      </c>
      <c r="J380" s="78"/>
      <c r="K380" s="130"/>
      <c r="L380" s="130"/>
      <c r="M380" s="131">
        <f>SUM(L381:L391)</f>
        <v>8.6715550124445966E-3</v>
      </c>
    </row>
    <row r="381" spans="1:13" s="34" customFormat="1">
      <c r="A381" s="61">
        <v>21</v>
      </c>
      <c r="B381" s="62">
        <v>1</v>
      </c>
      <c r="C381" s="34" t="s">
        <v>369</v>
      </c>
      <c r="D381" s="35" t="s">
        <v>19</v>
      </c>
      <c r="E381" s="36">
        <v>1</v>
      </c>
      <c r="F381" s="104">
        <v>163400</v>
      </c>
      <c r="G381" s="100">
        <f t="shared" ref="G381:G391" si="101">+E381*F381</f>
        <v>163400</v>
      </c>
      <c r="H381" s="38"/>
      <c r="J381" s="37"/>
      <c r="K381" s="129">
        <f t="shared" ref="K381:K391" si="102">+F381/$H$788</f>
        <v>3.0534368197770623E-3</v>
      </c>
      <c r="L381" s="129">
        <f t="shared" ref="L381:L391" si="103">+E381*K381</f>
        <v>3.0534368197770623E-3</v>
      </c>
      <c r="M381" s="40"/>
    </row>
    <row r="382" spans="1:13" s="34" customFormat="1">
      <c r="A382" s="61">
        <v>21</v>
      </c>
      <c r="B382" s="62">
        <v>2</v>
      </c>
      <c r="C382" s="34" t="s">
        <v>370</v>
      </c>
      <c r="D382" s="35" t="s">
        <v>19</v>
      </c>
      <c r="E382" s="36">
        <v>1</v>
      </c>
      <c r="F382" s="104">
        <v>73700</v>
      </c>
      <c r="G382" s="100">
        <f t="shared" si="101"/>
        <v>73700</v>
      </c>
      <c r="H382" s="38"/>
      <c r="J382" s="37"/>
      <c r="K382" s="129">
        <f t="shared" si="102"/>
        <v>1.3772233391528121E-3</v>
      </c>
      <c r="L382" s="129">
        <f t="shared" si="103"/>
        <v>1.3772233391528121E-3</v>
      </c>
      <c r="M382" s="40"/>
    </row>
    <row r="383" spans="1:13" s="34" customFormat="1">
      <c r="A383" s="61">
        <v>21</v>
      </c>
      <c r="B383" s="62">
        <v>3</v>
      </c>
      <c r="C383" s="34" t="s">
        <v>99</v>
      </c>
      <c r="D383" s="35" t="s">
        <v>19</v>
      </c>
      <c r="E383" s="36">
        <v>1</v>
      </c>
      <c r="F383" s="104">
        <v>16000</v>
      </c>
      <c r="G383" s="100">
        <f t="shared" si="101"/>
        <v>16000</v>
      </c>
      <c r="H383" s="38"/>
      <c r="J383" s="37"/>
      <c r="K383" s="129">
        <f t="shared" si="102"/>
        <v>2.989901414714382E-4</v>
      </c>
      <c r="L383" s="129">
        <f t="shared" si="103"/>
        <v>2.989901414714382E-4</v>
      </c>
      <c r="M383" s="40"/>
    </row>
    <row r="384" spans="1:13">
      <c r="A384" s="61">
        <v>21</v>
      </c>
      <c r="B384" s="62">
        <v>4</v>
      </c>
      <c r="C384" s="34" t="s">
        <v>101</v>
      </c>
      <c r="D384" s="35" t="s">
        <v>26</v>
      </c>
      <c r="E384" s="36">
        <v>5</v>
      </c>
      <c r="F384" s="104">
        <v>2300</v>
      </c>
      <c r="G384" s="100">
        <f t="shared" si="101"/>
        <v>11500</v>
      </c>
      <c r="H384" s="38"/>
      <c r="K384" s="129">
        <f t="shared" si="102"/>
        <v>4.2979832836519241E-5</v>
      </c>
      <c r="L384" s="129">
        <f t="shared" si="103"/>
        <v>2.1489916418259621E-4</v>
      </c>
      <c r="M384" s="40"/>
    </row>
    <row r="385" spans="1:13">
      <c r="A385" s="61">
        <v>21</v>
      </c>
      <c r="B385" s="62">
        <v>5</v>
      </c>
      <c r="C385" s="34" t="s">
        <v>360</v>
      </c>
      <c r="D385" s="35" t="s">
        <v>26</v>
      </c>
      <c r="E385" s="36">
        <v>3</v>
      </c>
      <c r="F385" s="104">
        <v>960</v>
      </c>
      <c r="G385" s="100">
        <f t="shared" si="101"/>
        <v>2880</v>
      </c>
      <c r="H385" s="38"/>
      <c r="K385" s="129">
        <f t="shared" si="102"/>
        <v>1.793940848828629E-5</v>
      </c>
      <c r="L385" s="129">
        <f t="shared" si="103"/>
        <v>5.3818225464858865E-5</v>
      </c>
      <c r="M385" s="40"/>
    </row>
    <row r="386" spans="1:13">
      <c r="A386" s="61">
        <v>21</v>
      </c>
      <c r="B386" s="62">
        <v>6</v>
      </c>
      <c r="C386" s="6" t="s">
        <v>361</v>
      </c>
      <c r="D386" s="35" t="s">
        <v>26</v>
      </c>
      <c r="E386" s="36">
        <v>4</v>
      </c>
      <c r="F386" s="104">
        <v>830</v>
      </c>
      <c r="G386" s="100">
        <f t="shared" si="101"/>
        <v>3320</v>
      </c>
      <c r="H386" s="38"/>
      <c r="K386" s="129">
        <f t="shared" si="102"/>
        <v>1.5510113588830855E-5</v>
      </c>
      <c r="L386" s="129">
        <f t="shared" si="103"/>
        <v>6.2040454355323421E-5</v>
      </c>
      <c r="M386" s="40"/>
    </row>
    <row r="387" spans="1:13">
      <c r="A387" s="61">
        <v>21</v>
      </c>
      <c r="B387" s="62">
        <v>7</v>
      </c>
      <c r="C387" s="6" t="s">
        <v>362</v>
      </c>
      <c r="D387" s="35" t="s">
        <v>26</v>
      </c>
      <c r="E387" s="36">
        <v>2</v>
      </c>
      <c r="F387" s="104">
        <v>18500</v>
      </c>
      <c r="G387" s="100">
        <f t="shared" si="101"/>
        <v>37000</v>
      </c>
      <c r="H387" s="38"/>
      <c r="K387" s="129">
        <f t="shared" si="102"/>
        <v>3.4570735107635039E-4</v>
      </c>
      <c r="L387" s="129">
        <f t="shared" si="103"/>
        <v>6.9141470215270079E-4</v>
      </c>
      <c r="M387" s="40"/>
    </row>
    <row r="388" spans="1:13">
      <c r="A388" s="61">
        <v>21</v>
      </c>
      <c r="B388" s="62">
        <v>8</v>
      </c>
      <c r="C388" s="34" t="s">
        <v>363</v>
      </c>
      <c r="D388" s="35" t="s">
        <v>26</v>
      </c>
      <c r="E388" s="36">
        <v>7</v>
      </c>
      <c r="F388" s="104">
        <v>1975</v>
      </c>
      <c r="G388" s="100">
        <f t="shared" si="101"/>
        <v>13825</v>
      </c>
      <c r="H388" s="38"/>
      <c r="K388" s="129">
        <f t="shared" si="102"/>
        <v>3.6906595587880652E-5</v>
      </c>
      <c r="L388" s="129">
        <f t="shared" si="103"/>
        <v>2.5834616911516459E-4</v>
      </c>
      <c r="M388" s="40"/>
    </row>
    <row r="389" spans="1:13">
      <c r="A389" s="61">
        <v>21</v>
      </c>
      <c r="B389" s="62">
        <v>9</v>
      </c>
      <c r="C389" s="34" t="s">
        <v>103</v>
      </c>
      <c r="D389" s="35" t="s">
        <v>26</v>
      </c>
      <c r="E389" s="36">
        <v>4</v>
      </c>
      <c r="F389" s="104">
        <v>1180</v>
      </c>
      <c r="G389" s="100">
        <f t="shared" si="101"/>
        <v>4720</v>
      </c>
      <c r="H389" s="38"/>
      <c r="K389" s="129">
        <f t="shared" si="102"/>
        <v>2.2050522933518567E-5</v>
      </c>
      <c r="L389" s="129">
        <f t="shared" si="103"/>
        <v>8.8202091734074269E-5</v>
      </c>
      <c r="M389" s="40"/>
    </row>
    <row r="390" spans="1:13">
      <c r="A390" s="61">
        <v>21</v>
      </c>
      <c r="B390" s="62">
        <v>10</v>
      </c>
      <c r="C390" s="6" t="s">
        <v>104</v>
      </c>
      <c r="D390" s="35" t="s">
        <v>26</v>
      </c>
      <c r="E390" s="36">
        <v>3</v>
      </c>
      <c r="F390" s="104">
        <v>4500</v>
      </c>
      <c r="G390" s="104">
        <f t="shared" si="101"/>
        <v>13500</v>
      </c>
      <c r="H390" s="38"/>
      <c r="K390" s="129">
        <f t="shared" si="102"/>
        <v>8.4090977288841991E-5</v>
      </c>
      <c r="L390" s="129">
        <f t="shared" si="103"/>
        <v>2.52272931866526E-4</v>
      </c>
      <c r="M390" s="40"/>
    </row>
    <row r="391" spans="1:13">
      <c r="A391" s="61">
        <v>21</v>
      </c>
      <c r="B391" s="62">
        <v>11</v>
      </c>
      <c r="C391" s="34" t="s">
        <v>105</v>
      </c>
      <c r="D391" s="35" t="s">
        <v>19</v>
      </c>
      <c r="E391" s="36">
        <v>1</v>
      </c>
      <c r="F391" s="104">
        <v>124200</v>
      </c>
      <c r="G391" s="104">
        <f t="shared" si="101"/>
        <v>124200</v>
      </c>
      <c r="H391" s="38"/>
      <c r="K391" s="129">
        <f t="shared" si="102"/>
        <v>2.3209109731720389E-3</v>
      </c>
      <c r="L391" s="129">
        <f t="shared" si="103"/>
        <v>2.3209109731720389E-3</v>
      </c>
      <c r="M391" s="40"/>
    </row>
    <row r="392" spans="1:13">
      <c r="A392" s="41">
        <v>23</v>
      </c>
      <c r="B392" s="42" t="s">
        <v>10</v>
      </c>
      <c r="C392" s="43" t="s">
        <v>167</v>
      </c>
      <c r="D392" s="44"/>
      <c r="E392" s="45"/>
      <c r="F392" s="105"/>
      <c r="G392" s="105"/>
      <c r="H392" s="46">
        <f>SUM(G393:G396)</f>
        <v>801400</v>
      </c>
      <c r="J392" s="78"/>
      <c r="K392" s="130"/>
      <c r="L392" s="130"/>
      <c r="M392" s="131">
        <f>SUM(L393:L396)</f>
        <v>1.497566871095066E-2</v>
      </c>
    </row>
    <row r="393" spans="1:13" s="34" customFormat="1">
      <c r="A393" s="61">
        <v>23</v>
      </c>
      <c r="B393" s="62">
        <v>1</v>
      </c>
      <c r="C393" s="34" t="s">
        <v>107</v>
      </c>
      <c r="D393" s="35" t="s">
        <v>19</v>
      </c>
      <c r="E393" s="36">
        <v>1</v>
      </c>
      <c r="F393" s="104">
        <v>24100</v>
      </c>
      <c r="G393" s="104">
        <f t="shared" ref="G393:G396" si="104">+E393*F393</f>
        <v>24100</v>
      </c>
      <c r="H393" s="38"/>
      <c r="J393" s="37"/>
      <c r="K393" s="129">
        <f>+F393/$H$788</f>
        <v>4.5035390059135379E-4</v>
      </c>
      <c r="L393" s="129">
        <f t="shared" ref="L393:L396" si="105">+E393*K393</f>
        <v>4.5035390059135379E-4</v>
      </c>
      <c r="M393" s="40"/>
    </row>
    <row r="394" spans="1:13" s="34" customFormat="1">
      <c r="A394" s="61">
        <v>23</v>
      </c>
      <c r="B394" s="62">
        <v>2</v>
      </c>
      <c r="C394" s="34" t="s">
        <v>108</v>
      </c>
      <c r="D394" s="35" t="s">
        <v>19</v>
      </c>
      <c r="E394" s="36">
        <v>1</v>
      </c>
      <c r="F394" s="104">
        <v>51300</v>
      </c>
      <c r="G394" s="104">
        <f t="shared" si="104"/>
        <v>51300</v>
      </c>
      <c r="H394" s="38"/>
      <c r="J394" s="37"/>
      <c r="K394" s="129">
        <f>+F394/$H$788</f>
        <v>9.5863714109279872E-4</v>
      </c>
      <c r="L394" s="129">
        <f t="shared" si="105"/>
        <v>9.5863714109279872E-4</v>
      </c>
      <c r="M394" s="40"/>
    </row>
    <row r="395" spans="1:13">
      <c r="A395" s="33">
        <v>23</v>
      </c>
      <c r="B395" s="34">
        <v>3</v>
      </c>
      <c r="C395" s="34" t="s">
        <v>109</v>
      </c>
      <c r="D395" s="35" t="s">
        <v>19</v>
      </c>
      <c r="E395" s="36">
        <v>1</v>
      </c>
      <c r="F395" s="104">
        <v>16000</v>
      </c>
      <c r="G395" s="104">
        <f t="shared" si="104"/>
        <v>16000</v>
      </c>
      <c r="H395" s="38"/>
      <c r="J395" s="37"/>
      <c r="K395" s="129">
        <f>+F395/$H$788</f>
        <v>2.989901414714382E-4</v>
      </c>
      <c r="L395" s="129">
        <f t="shared" si="105"/>
        <v>2.989901414714382E-4</v>
      </c>
      <c r="M395" s="40"/>
    </row>
    <row r="396" spans="1:13">
      <c r="A396" s="61">
        <v>23</v>
      </c>
      <c r="B396" s="62">
        <v>4</v>
      </c>
      <c r="C396" s="34" t="s">
        <v>449</v>
      </c>
      <c r="D396" s="35" t="s">
        <v>19</v>
      </c>
      <c r="E396" s="36">
        <v>1</v>
      </c>
      <c r="F396" s="104">
        <v>710000</v>
      </c>
      <c r="G396" s="104">
        <f t="shared" si="104"/>
        <v>710000</v>
      </c>
      <c r="H396" s="38"/>
      <c r="J396" s="37"/>
      <c r="K396" s="129">
        <f>+F396/$H$788</f>
        <v>1.326768752779507E-2</v>
      </c>
      <c r="L396" s="129">
        <f t="shared" si="105"/>
        <v>1.326768752779507E-2</v>
      </c>
      <c r="M396" s="40"/>
    </row>
    <row r="397" spans="1:13">
      <c r="A397" s="41">
        <v>24</v>
      </c>
      <c r="B397" s="42"/>
      <c r="C397" s="43" t="s">
        <v>110</v>
      </c>
      <c r="D397" s="44"/>
      <c r="E397" s="45"/>
      <c r="F397" s="105"/>
      <c r="G397" s="105"/>
      <c r="H397" s="46">
        <f>+G398</f>
        <v>40572</v>
      </c>
      <c r="J397" s="78"/>
      <c r="K397" s="130"/>
      <c r="L397" s="130"/>
      <c r="M397" s="131">
        <f>SUM(L398)</f>
        <v>7.5816425123619946E-4</v>
      </c>
    </row>
    <row r="398" spans="1:13">
      <c r="A398" s="33">
        <v>24</v>
      </c>
      <c r="B398" s="34">
        <v>1</v>
      </c>
      <c r="C398" s="6" t="s">
        <v>235</v>
      </c>
      <c r="D398" s="35" t="s">
        <v>15</v>
      </c>
      <c r="E398" s="36">
        <v>16.100000000000001</v>
      </c>
      <c r="F398" s="104">
        <v>2520</v>
      </c>
      <c r="G398" s="104">
        <f t="shared" ref="G398" si="106">+E398*F398</f>
        <v>40572</v>
      </c>
      <c r="H398" s="38"/>
      <c r="K398" s="129">
        <f>+F398/$H$788</f>
        <v>4.7090947281751512E-5</v>
      </c>
      <c r="L398" s="129">
        <f t="shared" ref="L398" si="107">+E398*K398</f>
        <v>7.5816425123619946E-4</v>
      </c>
      <c r="M398" s="40"/>
    </row>
    <row r="399" spans="1:13">
      <c r="A399" s="41">
        <v>25</v>
      </c>
      <c r="B399" s="42" t="s">
        <v>10</v>
      </c>
      <c r="C399" s="43" t="s">
        <v>111</v>
      </c>
      <c r="D399" s="44"/>
      <c r="E399" s="45"/>
      <c r="F399" s="105"/>
      <c r="G399" s="105"/>
      <c r="H399" s="46">
        <f>SUM(G400:G401)</f>
        <v>385000</v>
      </c>
      <c r="J399" s="78"/>
      <c r="K399" s="130"/>
      <c r="L399" s="130"/>
      <c r="M399" s="131">
        <f>SUM(L400:L401)</f>
        <v>7.1944502791564816E-3</v>
      </c>
    </row>
    <row r="400" spans="1:13">
      <c r="A400" s="33">
        <v>25</v>
      </c>
      <c r="B400" s="34">
        <v>1</v>
      </c>
      <c r="C400" s="6" t="s">
        <v>336</v>
      </c>
      <c r="D400" s="35" t="s">
        <v>19</v>
      </c>
      <c r="E400" s="36">
        <v>1</v>
      </c>
      <c r="F400" s="104">
        <v>355700</v>
      </c>
      <c r="G400" s="104">
        <f t="shared" ref="G400:G401" si="108">+E400*F400</f>
        <v>355700</v>
      </c>
      <c r="H400" s="38"/>
      <c r="K400" s="129">
        <f>+F400/$H$788</f>
        <v>6.6469245825869104E-3</v>
      </c>
      <c r="L400" s="129">
        <f t="shared" ref="L400:L401" si="109">+E400*K400</f>
        <v>6.6469245825869104E-3</v>
      </c>
      <c r="M400" s="40"/>
    </row>
    <row r="401" spans="1:13" ht="15.75" thickBot="1">
      <c r="A401" s="33">
        <v>25</v>
      </c>
      <c r="B401" s="34">
        <v>2</v>
      </c>
      <c r="C401" s="34" t="s">
        <v>112</v>
      </c>
      <c r="D401" s="35" t="s">
        <v>26</v>
      </c>
      <c r="E401" s="36">
        <v>1</v>
      </c>
      <c r="F401" s="104">
        <v>29300</v>
      </c>
      <c r="G401" s="104">
        <f t="shared" si="108"/>
        <v>29300</v>
      </c>
      <c r="H401" s="38"/>
      <c r="K401" s="129">
        <f>+F401/$H$788</f>
        <v>5.4752569656957122E-4</v>
      </c>
      <c r="L401" s="129">
        <f t="shared" si="109"/>
        <v>5.4752569656957122E-4</v>
      </c>
      <c r="M401" s="40"/>
    </row>
    <row r="402" spans="1:13" ht="15.75" thickBot="1">
      <c r="A402" s="68"/>
      <c r="B402" s="69"/>
      <c r="C402" s="55" t="s">
        <v>169</v>
      </c>
      <c r="D402" s="56"/>
      <c r="E402" s="57"/>
      <c r="F402" s="106"/>
      <c r="G402" s="106"/>
      <c r="H402" s="57">
        <f>+H347+H359+H366+H370+H374+H380+H392+H397+H399</f>
        <v>2341021</v>
      </c>
      <c r="J402" s="70"/>
      <c r="K402" s="125"/>
      <c r="L402" s="125"/>
      <c r="M402" s="143">
        <f>+M347+M359+M366+M370+M374+M380+M392+M397+M399</f>
        <v>4.3746387498600485E-2</v>
      </c>
    </row>
    <row r="403" spans="1:13" s="34" customFormat="1">
      <c r="A403" s="20"/>
      <c r="B403" s="71"/>
      <c r="C403" s="72"/>
      <c r="D403" s="54"/>
      <c r="E403" s="22"/>
      <c r="F403" s="101"/>
      <c r="G403" s="101"/>
      <c r="H403" s="22"/>
      <c r="J403" s="37"/>
      <c r="K403" s="123"/>
      <c r="L403" s="123"/>
      <c r="M403" s="124"/>
    </row>
    <row r="404" spans="1:13" ht="15.75" thickBot="1">
      <c r="A404" s="20" t="s">
        <v>2</v>
      </c>
      <c r="B404" s="58" t="s">
        <v>3</v>
      </c>
      <c r="C404" s="21" t="s">
        <v>4</v>
      </c>
      <c r="D404" s="21" t="s">
        <v>5</v>
      </c>
      <c r="E404" s="22" t="s">
        <v>6</v>
      </c>
      <c r="F404" s="22" t="s">
        <v>7</v>
      </c>
      <c r="G404" s="22" t="s">
        <v>471</v>
      </c>
      <c r="H404" s="59" t="s">
        <v>472</v>
      </c>
      <c r="K404" s="132"/>
      <c r="L404" s="132"/>
      <c r="M404" s="133"/>
    </row>
    <row r="405" spans="1:13" ht="15.75" thickBot="1">
      <c r="A405" s="68"/>
      <c r="B405" s="24" t="s">
        <v>170</v>
      </c>
      <c r="C405" s="60" t="s">
        <v>171</v>
      </c>
      <c r="D405" s="24"/>
      <c r="E405" s="57"/>
      <c r="F405" s="106"/>
      <c r="G405" s="106"/>
      <c r="H405" s="57"/>
      <c r="K405" s="125"/>
      <c r="L405" s="125"/>
      <c r="M405" s="126"/>
    </row>
    <row r="406" spans="1:13">
      <c r="A406" s="80">
        <v>26</v>
      </c>
      <c r="B406" s="26" t="s">
        <v>10</v>
      </c>
      <c r="C406" s="27" t="s">
        <v>117</v>
      </c>
      <c r="D406" s="28" t="s">
        <v>1</v>
      </c>
      <c r="E406" s="29"/>
      <c r="F406" s="103"/>
      <c r="G406" s="103"/>
      <c r="H406" s="30">
        <f>SUM(G407:G408)</f>
        <v>40907</v>
      </c>
      <c r="K406" s="127"/>
      <c r="L406" s="127"/>
      <c r="M406" s="128">
        <f>SUM(L407:L408)</f>
        <v>7.6442435732325756E-4</v>
      </c>
    </row>
    <row r="407" spans="1:13">
      <c r="A407" s="33">
        <v>26</v>
      </c>
      <c r="B407" s="34">
        <v>1</v>
      </c>
      <c r="C407" s="34" t="s">
        <v>450</v>
      </c>
      <c r="D407" s="35" t="s">
        <v>29</v>
      </c>
      <c r="E407" s="36">
        <v>19</v>
      </c>
      <c r="F407" s="104">
        <v>65</v>
      </c>
      <c r="G407" s="104">
        <f t="shared" ref="G407:G408" si="110">+E407*F407</f>
        <v>1235</v>
      </c>
      <c r="H407" s="38"/>
      <c r="K407" s="129">
        <f>+F407/$H$788</f>
        <v>1.2146474497277176E-6</v>
      </c>
      <c r="L407" s="129">
        <f t="shared" ref="L407:L408" si="111">+E407*K407</f>
        <v>2.3078301544826633E-5</v>
      </c>
      <c r="M407" s="40"/>
    </row>
    <row r="408" spans="1:13">
      <c r="A408" s="33">
        <v>26</v>
      </c>
      <c r="B408" s="34">
        <v>2</v>
      </c>
      <c r="C408" s="34" t="s">
        <v>119</v>
      </c>
      <c r="D408" s="35" t="s">
        <v>29</v>
      </c>
      <c r="E408" s="36">
        <v>87</v>
      </c>
      <c r="F408" s="104">
        <v>456</v>
      </c>
      <c r="G408" s="104">
        <f t="shared" si="110"/>
        <v>39672</v>
      </c>
      <c r="H408" s="38"/>
      <c r="K408" s="129">
        <f>+F408/$H$788</f>
        <v>8.5212190319359874E-6</v>
      </c>
      <c r="L408" s="129">
        <f t="shared" si="111"/>
        <v>7.4134605577843096E-4</v>
      </c>
      <c r="M408" s="40"/>
    </row>
    <row r="409" spans="1:13">
      <c r="A409" s="77">
        <v>27</v>
      </c>
      <c r="B409" s="42" t="s">
        <v>10</v>
      </c>
      <c r="C409" s="43" t="s">
        <v>120</v>
      </c>
      <c r="D409" s="44" t="s">
        <v>1</v>
      </c>
      <c r="E409" s="45"/>
      <c r="F409" s="105"/>
      <c r="G409" s="105"/>
      <c r="H409" s="46">
        <f>SUM(G410:G415)</f>
        <v>115088.2</v>
      </c>
      <c r="K409" s="130"/>
      <c r="L409" s="130"/>
      <c r="M409" s="131">
        <f>SUM(L410:L415)</f>
        <v>2.150639824980823E-3</v>
      </c>
    </row>
    <row r="410" spans="1:13" s="49" customFormat="1">
      <c r="A410" s="33">
        <v>27</v>
      </c>
      <c r="B410" s="34">
        <v>1</v>
      </c>
      <c r="C410" s="34" t="s">
        <v>124</v>
      </c>
      <c r="D410" s="35" t="s">
        <v>29</v>
      </c>
      <c r="E410" s="36">
        <f>+(E411+E412)*0.2</f>
        <v>7.2200000000000006</v>
      </c>
      <c r="F410" s="104">
        <v>1420</v>
      </c>
      <c r="G410" s="104">
        <f>+E410*F410</f>
        <v>10252.400000000001</v>
      </c>
      <c r="H410" s="38"/>
      <c r="J410" s="50"/>
      <c r="K410" s="129">
        <f t="shared" ref="K410:K415" si="112">+F410/$H$788</f>
        <v>2.6535375055590137E-5</v>
      </c>
      <c r="L410" s="129">
        <f t="shared" ref="L410:L415" si="113">+E410*K410</f>
        <v>1.915854079013608E-4</v>
      </c>
      <c r="M410" s="40"/>
    </row>
    <row r="411" spans="1:13" s="49" customFormat="1">
      <c r="A411" s="33">
        <v>27</v>
      </c>
      <c r="B411" s="34">
        <v>2</v>
      </c>
      <c r="C411" s="34" t="s">
        <v>127</v>
      </c>
      <c r="D411" s="35" t="s">
        <v>21</v>
      </c>
      <c r="E411" s="36">
        <v>1</v>
      </c>
      <c r="F411" s="104">
        <v>505</v>
      </c>
      <c r="G411" s="104">
        <f t="shared" ref="G411:G415" si="114">+E411*F411</f>
        <v>505</v>
      </c>
      <c r="H411" s="38"/>
      <c r="J411" s="50"/>
      <c r="K411" s="129">
        <f t="shared" si="112"/>
        <v>9.4368763401922675E-6</v>
      </c>
      <c r="L411" s="129">
        <f t="shared" si="113"/>
        <v>9.4368763401922675E-6</v>
      </c>
      <c r="M411" s="40"/>
    </row>
    <row r="412" spans="1:13" s="49" customFormat="1">
      <c r="A412" s="33">
        <v>27</v>
      </c>
      <c r="B412" s="34">
        <v>3</v>
      </c>
      <c r="C412" s="34" t="s">
        <v>123</v>
      </c>
      <c r="D412" s="35" t="s">
        <v>21</v>
      </c>
      <c r="E412" s="36">
        <v>35.1</v>
      </c>
      <c r="F412" s="104">
        <v>758</v>
      </c>
      <c r="G412" s="104">
        <f t="shared" si="114"/>
        <v>26605.8</v>
      </c>
      <c r="H412" s="38"/>
      <c r="J412" s="50"/>
      <c r="K412" s="129">
        <f t="shared" si="112"/>
        <v>1.4164657952209383E-5</v>
      </c>
      <c r="L412" s="129">
        <f t="shared" si="113"/>
        <v>4.9717949412254935E-4</v>
      </c>
      <c r="M412" s="40"/>
    </row>
    <row r="413" spans="1:13" s="49" customFormat="1">
      <c r="A413" s="33">
        <v>27</v>
      </c>
      <c r="B413" s="34">
        <v>4</v>
      </c>
      <c r="C413" s="34" t="s">
        <v>121</v>
      </c>
      <c r="D413" s="35" t="s">
        <v>26</v>
      </c>
      <c r="E413" s="36">
        <v>2</v>
      </c>
      <c r="F413" s="104">
        <v>16270</v>
      </c>
      <c r="G413" s="104">
        <f t="shared" si="114"/>
        <v>32540</v>
      </c>
      <c r="H413" s="38"/>
      <c r="J413" s="50"/>
      <c r="K413" s="129">
        <f t="shared" si="112"/>
        <v>3.0403560010876869E-4</v>
      </c>
      <c r="L413" s="129">
        <f t="shared" si="113"/>
        <v>6.0807120021753739E-4</v>
      </c>
      <c r="M413" s="40"/>
    </row>
    <row r="414" spans="1:13" s="49" customFormat="1">
      <c r="A414" s="33">
        <v>27</v>
      </c>
      <c r="B414" s="34">
        <v>5</v>
      </c>
      <c r="C414" s="34" t="s">
        <v>217</v>
      </c>
      <c r="D414" s="35" t="s">
        <v>26</v>
      </c>
      <c r="E414" s="36">
        <v>1</v>
      </c>
      <c r="F414" s="104">
        <v>23000</v>
      </c>
      <c r="G414" s="104">
        <f t="shared" si="114"/>
        <v>23000</v>
      </c>
      <c r="H414" s="38"/>
      <c r="J414" s="50"/>
      <c r="K414" s="129">
        <f t="shared" si="112"/>
        <v>4.2979832836519241E-4</v>
      </c>
      <c r="L414" s="129">
        <f t="shared" si="113"/>
        <v>4.2979832836519241E-4</v>
      </c>
      <c r="M414" s="40"/>
    </row>
    <row r="415" spans="1:13" s="49" customFormat="1">
      <c r="A415" s="33">
        <v>27</v>
      </c>
      <c r="B415" s="34">
        <v>6</v>
      </c>
      <c r="C415" s="34" t="s">
        <v>125</v>
      </c>
      <c r="D415" s="35" t="s">
        <v>19</v>
      </c>
      <c r="E415" s="36">
        <v>1</v>
      </c>
      <c r="F415" s="104">
        <v>22185</v>
      </c>
      <c r="G415" s="104">
        <f t="shared" si="114"/>
        <v>22185</v>
      </c>
      <c r="H415" s="38"/>
      <c r="J415" s="50"/>
      <c r="K415" s="129">
        <f t="shared" si="112"/>
        <v>4.1456851803399101E-4</v>
      </c>
      <c r="L415" s="129">
        <f t="shared" si="113"/>
        <v>4.1456851803399101E-4</v>
      </c>
      <c r="M415" s="40"/>
    </row>
    <row r="416" spans="1:13">
      <c r="A416" s="77">
        <v>28</v>
      </c>
      <c r="B416" s="42" t="s">
        <v>10</v>
      </c>
      <c r="C416" s="43" t="s">
        <v>126</v>
      </c>
      <c r="D416" s="44"/>
      <c r="E416" s="45"/>
      <c r="F416" s="105"/>
      <c r="G416" s="105"/>
      <c r="H416" s="46">
        <f>SUM(G417:G421)</f>
        <v>57482.75</v>
      </c>
      <c r="K416" s="130"/>
      <c r="L416" s="130"/>
      <c r="M416" s="131">
        <f>SUM(L417:L421)</f>
        <v>1.0741734721667071E-3</v>
      </c>
    </row>
    <row r="417" spans="1:13" s="49" customFormat="1">
      <c r="A417" s="33">
        <v>28</v>
      </c>
      <c r="B417" s="34">
        <v>1</v>
      </c>
      <c r="C417" s="34" t="s">
        <v>124</v>
      </c>
      <c r="D417" s="35" t="s">
        <v>29</v>
      </c>
      <c r="E417" s="36">
        <f>+(E418+E421)*0.2</f>
        <v>3.45</v>
      </c>
      <c r="F417" s="104">
        <v>1420</v>
      </c>
      <c r="G417" s="104">
        <f t="shared" ref="G417:G431" si="115">+E417*F417</f>
        <v>4899</v>
      </c>
      <c r="H417" s="38"/>
      <c r="J417" s="50"/>
      <c r="K417" s="129">
        <f>+F417/$H$788</f>
        <v>2.6535375055590137E-5</v>
      </c>
      <c r="L417" s="129">
        <f t="shared" ref="L417:L421" si="116">+E417*K417</f>
        <v>9.1547043941785983E-5</v>
      </c>
      <c r="M417" s="40"/>
    </row>
    <row r="418" spans="1:13" s="49" customFormat="1">
      <c r="A418" s="34">
        <v>28</v>
      </c>
      <c r="B418" s="34">
        <v>2</v>
      </c>
      <c r="C418" s="34" t="s">
        <v>127</v>
      </c>
      <c r="D418" s="35" t="s">
        <v>21</v>
      </c>
      <c r="E418" s="36">
        <v>5.75</v>
      </c>
      <c r="F418" s="104">
        <v>505</v>
      </c>
      <c r="G418" s="104">
        <f t="shared" si="115"/>
        <v>2903.75</v>
      </c>
      <c r="H418" s="38"/>
      <c r="J418" s="50"/>
      <c r="K418" s="129">
        <f>+F418/$H$788</f>
        <v>9.4368763401922675E-6</v>
      </c>
      <c r="L418" s="129">
        <f t="shared" si="116"/>
        <v>5.4262038956105536E-5</v>
      </c>
      <c r="M418" s="40"/>
    </row>
    <row r="419" spans="1:13" s="49" customFormat="1">
      <c r="A419" s="33">
        <v>28</v>
      </c>
      <c r="B419" s="34">
        <v>3</v>
      </c>
      <c r="C419" s="34" t="s">
        <v>332</v>
      </c>
      <c r="D419" s="35" t="s">
        <v>26</v>
      </c>
      <c r="E419" s="36">
        <v>2</v>
      </c>
      <c r="F419" s="104">
        <v>7580</v>
      </c>
      <c r="G419" s="104">
        <f t="shared" si="115"/>
        <v>15160</v>
      </c>
      <c r="H419" s="38"/>
      <c r="J419" s="50"/>
      <c r="K419" s="129">
        <f>+F419/$H$788</f>
        <v>1.4164657952209385E-4</v>
      </c>
      <c r="L419" s="129">
        <f t="shared" si="116"/>
        <v>2.832931590441877E-4</v>
      </c>
      <c r="M419" s="40"/>
    </row>
    <row r="420" spans="1:13" s="49" customFormat="1">
      <c r="A420" s="34">
        <v>28</v>
      </c>
      <c r="B420" s="34">
        <v>4</v>
      </c>
      <c r="C420" s="34" t="s">
        <v>333</v>
      </c>
      <c r="D420" s="35" t="s">
        <v>21</v>
      </c>
      <c r="E420" s="36">
        <v>2.75</v>
      </c>
      <c r="F420" s="104">
        <v>300</v>
      </c>
      <c r="G420" s="104">
        <f t="shared" si="115"/>
        <v>825</v>
      </c>
      <c r="H420" s="38"/>
      <c r="J420" s="50"/>
      <c r="K420" s="129">
        <f>+F420/$H$788</f>
        <v>5.6060651525894657E-6</v>
      </c>
      <c r="L420" s="129">
        <f t="shared" si="116"/>
        <v>1.5416679169621031E-5</v>
      </c>
      <c r="M420" s="40"/>
    </row>
    <row r="421" spans="1:13" s="49" customFormat="1">
      <c r="A421" s="33">
        <v>28</v>
      </c>
      <c r="B421" s="34">
        <v>5</v>
      </c>
      <c r="C421" s="34" t="s">
        <v>335</v>
      </c>
      <c r="D421" s="35" t="s">
        <v>21</v>
      </c>
      <c r="E421" s="36">
        <v>11.5</v>
      </c>
      <c r="F421" s="104">
        <v>2930</v>
      </c>
      <c r="G421" s="104">
        <f t="shared" si="115"/>
        <v>33695</v>
      </c>
      <c r="H421" s="38"/>
      <c r="J421" s="50"/>
      <c r="K421" s="129">
        <f>+F421/$H$788</f>
        <v>5.4752569656957118E-5</v>
      </c>
      <c r="L421" s="129">
        <f t="shared" si="116"/>
        <v>6.2965455105500685E-4</v>
      </c>
      <c r="M421" s="40"/>
    </row>
    <row r="422" spans="1:13">
      <c r="A422" s="77">
        <v>29</v>
      </c>
      <c r="B422" s="42" t="s">
        <v>10</v>
      </c>
      <c r="C422" s="43" t="s">
        <v>130</v>
      </c>
      <c r="D422" s="44"/>
      <c r="E422" s="45"/>
      <c r="F422" s="105"/>
      <c r="G422" s="105"/>
      <c r="H422" s="46">
        <f>SUM(G423:G431)</f>
        <v>501349</v>
      </c>
      <c r="K422" s="130"/>
      <c r="L422" s="130"/>
      <c r="M422" s="131">
        <f>SUM(L423:L431)</f>
        <v>9.3686505272852546E-3</v>
      </c>
    </row>
    <row r="423" spans="1:13" s="34" customFormat="1">
      <c r="A423" s="61">
        <v>29</v>
      </c>
      <c r="B423" s="62">
        <v>1</v>
      </c>
      <c r="C423" s="34" t="s">
        <v>174</v>
      </c>
      <c r="D423" s="35" t="s">
        <v>19</v>
      </c>
      <c r="E423" s="36">
        <v>1</v>
      </c>
      <c r="F423" s="104">
        <v>22750</v>
      </c>
      <c r="G423" s="104">
        <f t="shared" si="115"/>
        <v>22750</v>
      </c>
      <c r="H423" s="38"/>
      <c r="J423" s="37"/>
      <c r="K423" s="129">
        <f t="shared" ref="K423:K431" si="117">+F423/$H$788</f>
        <v>4.2512660740470114E-4</v>
      </c>
      <c r="L423" s="129">
        <f t="shared" ref="L423:L431" si="118">+E423*K423</f>
        <v>4.2512660740470114E-4</v>
      </c>
      <c r="M423" s="40"/>
    </row>
    <row r="424" spans="1:13" s="49" customFormat="1">
      <c r="A424" s="33">
        <v>29</v>
      </c>
      <c r="B424" s="34">
        <v>2</v>
      </c>
      <c r="C424" s="34" t="s">
        <v>132</v>
      </c>
      <c r="D424" s="35" t="s">
        <v>29</v>
      </c>
      <c r="E424" s="36">
        <v>14</v>
      </c>
      <c r="F424" s="104">
        <v>1420</v>
      </c>
      <c r="G424" s="104">
        <f t="shared" si="115"/>
        <v>19880</v>
      </c>
      <c r="H424" s="38"/>
      <c r="J424" s="50"/>
      <c r="K424" s="129">
        <f t="shared" si="117"/>
        <v>2.6535375055590137E-5</v>
      </c>
      <c r="L424" s="129">
        <f t="shared" si="118"/>
        <v>3.7149525077826193E-4</v>
      </c>
      <c r="M424" s="40"/>
    </row>
    <row r="425" spans="1:13" s="49" customFormat="1">
      <c r="A425" s="61">
        <v>29</v>
      </c>
      <c r="B425" s="62">
        <v>3</v>
      </c>
      <c r="C425" s="34" t="s">
        <v>133</v>
      </c>
      <c r="D425" s="35" t="s">
        <v>19</v>
      </c>
      <c r="E425" s="36">
        <v>1</v>
      </c>
      <c r="F425" s="104">
        <v>58100</v>
      </c>
      <c r="G425" s="104">
        <f t="shared" si="115"/>
        <v>58100</v>
      </c>
      <c r="H425" s="38"/>
      <c r="J425" s="50"/>
      <c r="K425" s="129">
        <f t="shared" si="117"/>
        <v>1.08570795121816E-3</v>
      </c>
      <c r="L425" s="129">
        <f t="shared" si="118"/>
        <v>1.08570795121816E-3</v>
      </c>
      <c r="M425" s="40"/>
    </row>
    <row r="426" spans="1:13" s="49" customFormat="1">
      <c r="A426" s="33">
        <v>29</v>
      </c>
      <c r="B426" s="34">
        <v>4</v>
      </c>
      <c r="C426" s="34" t="s">
        <v>134</v>
      </c>
      <c r="D426" s="35" t="s">
        <v>19</v>
      </c>
      <c r="E426" s="36">
        <v>1</v>
      </c>
      <c r="F426" s="104">
        <v>140510</v>
      </c>
      <c r="G426" s="104">
        <f t="shared" si="115"/>
        <v>140510</v>
      </c>
      <c r="H426" s="38"/>
      <c r="J426" s="50"/>
      <c r="K426" s="129">
        <f t="shared" si="117"/>
        <v>2.6256940486344862E-3</v>
      </c>
      <c r="L426" s="129">
        <f t="shared" si="118"/>
        <v>2.6256940486344862E-3</v>
      </c>
      <c r="M426" s="40"/>
    </row>
    <row r="427" spans="1:13" s="49" customFormat="1">
      <c r="A427" s="61">
        <v>29</v>
      </c>
      <c r="B427" s="62">
        <v>5</v>
      </c>
      <c r="C427" s="34" t="s">
        <v>175</v>
      </c>
      <c r="D427" s="35" t="s">
        <v>26</v>
      </c>
      <c r="E427" s="36">
        <v>3</v>
      </c>
      <c r="F427" s="104">
        <v>4740</v>
      </c>
      <c r="G427" s="104">
        <f t="shared" si="115"/>
        <v>14220</v>
      </c>
      <c r="H427" s="38"/>
      <c r="J427" s="50"/>
      <c r="K427" s="129">
        <f t="shared" si="117"/>
        <v>8.8575829410913564E-5</v>
      </c>
      <c r="L427" s="129">
        <f t="shared" si="118"/>
        <v>2.6572748823274069E-4</v>
      </c>
      <c r="M427" s="40"/>
    </row>
    <row r="428" spans="1:13" s="49" customFormat="1">
      <c r="A428" s="33">
        <v>29</v>
      </c>
      <c r="B428" s="34">
        <v>6</v>
      </c>
      <c r="C428" s="34" t="s">
        <v>135</v>
      </c>
      <c r="D428" s="35" t="s">
        <v>26</v>
      </c>
      <c r="E428" s="36">
        <v>2</v>
      </c>
      <c r="F428" s="104">
        <v>3390</v>
      </c>
      <c r="G428" s="104">
        <f t="shared" si="115"/>
        <v>6780</v>
      </c>
      <c r="H428" s="38"/>
      <c r="J428" s="50"/>
      <c r="K428" s="129">
        <f t="shared" si="117"/>
        <v>6.3348536224260962E-5</v>
      </c>
      <c r="L428" s="129">
        <f t="shared" si="118"/>
        <v>1.2669707244852192E-4</v>
      </c>
      <c r="M428" s="40"/>
    </row>
    <row r="429" spans="1:13" s="49" customFormat="1">
      <c r="A429" s="61">
        <v>29</v>
      </c>
      <c r="B429" s="62">
        <v>7</v>
      </c>
      <c r="C429" s="34" t="s">
        <v>368</v>
      </c>
      <c r="D429" s="35" t="s">
        <v>26</v>
      </c>
      <c r="E429" s="36">
        <v>3</v>
      </c>
      <c r="F429" s="104">
        <v>2710</v>
      </c>
      <c r="G429" s="104">
        <f t="shared" si="115"/>
        <v>8130</v>
      </c>
      <c r="H429" s="38"/>
      <c r="J429" s="50"/>
      <c r="K429" s="129">
        <f t="shared" si="117"/>
        <v>5.064145521172484E-5</v>
      </c>
      <c r="L429" s="129">
        <f t="shared" si="118"/>
        <v>1.5192436563517451E-4</v>
      </c>
      <c r="M429" s="40"/>
    </row>
    <row r="430" spans="1:13" s="49" customFormat="1">
      <c r="A430" s="33">
        <v>29</v>
      </c>
      <c r="B430" s="34">
        <v>8</v>
      </c>
      <c r="C430" s="34" t="s">
        <v>136</v>
      </c>
      <c r="D430" s="35" t="s">
        <v>26</v>
      </c>
      <c r="E430" s="36">
        <v>1</v>
      </c>
      <c r="F430" s="104">
        <v>20179</v>
      </c>
      <c r="G430" s="104">
        <f t="shared" si="115"/>
        <v>20179</v>
      </c>
      <c r="H430" s="38"/>
      <c r="J430" s="50"/>
      <c r="K430" s="129">
        <f t="shared" si="117"/>
        <v>3.7708262904700946E-4</v>
      </c>
      <c r="L430" s="129">
        <f t="shared" si="118"/>
        <v>3.7708262904700946E-4</v>
      </c>
      <c r="M430" s="40"/>
    </row>
    <row r="431" spans="1:13" s="49" customFormat="1">
      <c r="A431" s="61">
        <v>29</v>
      </c>
      <c r="B431" s="62">
        <v>9</v>
      </c>
      <c r="C431" s="34" t="s">
        <v>372</v>
      </c>
      <c r="D431" s="35" t="s">
        <v>19</v>
      </c>
      <c r="E431" s="36">
        <v>1</v>
      </c>
      <c r="F431" s="104">
        <v>210800</v>
      </c>
      <c r="G431" s="104">
        <f t="shared" si="115"/>
        <v>210800</v>
      </c>
      <c r="H431" s="38"/>
      <c r="J431" s="50"/>
      <c r="K431" s="129">
        <f t="shared" si="117"/>
        <v>3.9391951138861977E-3</v>
      </c>
      <c r="L431" s="129">
        <f t="shared" si="118"/>
        <v>3.9391951138861977E-3</v>
      </c>
      <c r="M431" s="40"/>
    </row>
    <row r="432" spans="1:13">
      <c r="A432" s="81">
        <v>30</v>
      </c>
      <c r="B432" s="42" t="s">
        <v>10</v>
      </c>
      <c r="C432" s="43" t="s">
        <v>138</v>
      </c>
      <c r="D432" s="44" t="s">
        <v>1</v>
      </c>
      <c r="E432" s="45"/>
      <c r="F432" s="105"/>
      <c r="G432" s="105"/>
      <c r="H432" s="46">
        <f>SUM(G433:G435)</f>
        <v>513950</v>
      </c>
      <c r="K432" s="130"/>
      <c r="L432" s="130"/>
      <c r="M432" s="131">
        <f>SUM(L433:L435)</f>
        <v>9.6041239505778534E-3</v>
      </c>
    </row>
    <row r="433" spans="1:13" s="49" customFormat="1">
      <c r="A433" s="33">
        <v>30</v>
      </c>
      <c r="B433" s="34">
        <v>1</v>
      </c>
      <c r="C433" s="34" t="s">
        <v>338</v>
      </c>
      <c r="D433" s="35" t="s">
        <v>19</v>
      </c>
      <c r="E433" s="36">
        <v>1</v>
      </c>
      <c r="F433" s="104">
        <v>74000</v>
      </c>
      <c r="G433" s="104">
        <f t="shared" ref="G433:G458" si="119">+E433*F433</f>
        <v>74000</v>
      </c>
      <c r="H433" s="38"/>
      <c r="J433" s="50"/>
      <c r="K433" s="129">
        <f>+F433/$H$788</f>
        <v>1.3828294043054016E-3</v>
      </c>
      <c r="L433" s="129">
        <f t="shared" ref="L433:L435" si="120">+E433*K433</f>
        <v>1.3828294043054016E-3</v>
      </c>
      <c r="M433" s="40"/>
    </row>
    <row r="434" spans="1:13" s="49" customFormat="1">
      <c r="A434" s="33">
        <v>30</v>
      </c>
      <c r="B434" s="34">
        <v>2</v>
      </c>
      <c r="C434" s="34" t="s">
        <v>334</v>
      </c>
      <c r="D434" s="35" t="s">
        <v>19</v>
      </c>
      <c r="E434" s="36">
        <v>1</v>
      </c>
      <c r="F434" s="104">
        <v>330350</v>
      </c>
      <c r="G434" s="104">
        <f t="shared" si="119"/>
        <v>330350</v>
      </c>
      <c r="H434" s="38"/>
      <c r="J434" s="50"/>
      <c r="K434" s="129">
        <f>+F434/$H$788</f>
        <v>6.1732120771931E-3</v>
      </c>
      <c r="L434" s="129">
        <f t="shared" si="120"/>
        <v>6.1732120771931E-3</v>
      </c>
      <c r="M434" s="40"/>
    </row>
    <row r="435" spans="1:13" s="49" customFormat="1">
      <c r="A435" s="33">
        <v>30</v>
      </c>
      <c r="B435" s="34">
        <v>3</v>
      </c>
      <c r="C435" s="34" t="s">
        <v>337</v>
      </c>
      <c r="D435" s="35" t="s">
        <v>19</v>
      </c>
      <c r="E435" s="36">
        <v>1</v>
      </c>
      <c r="F435" s="104">
        <v>109600</v>
      </c>
      <c r="G435" s="104">
        <f t="shared" si="119"/>
        <v>109600</v>
      </c>
      <c r="H435" s="38"/>
      <c r="J435" s="50"/>
      <c r="K435" s="129">
        <f>+F435/$H$788</f>
        <v>2.0480824690793514E-3</v>
      </c>
      <c r="L435" s="129">
        <f t="shared" si="120"/>
        <v>2.0480824690793514E-3</v>
      </c>
      <c r="M435" s="40"/>
    </row>
    <row r="436" spans="1:13">
      <c r="A436" s="81">
        <v>31</v>
      </c>
      <c r="B436" s="42" t="s">
        <v>10</v>
      </c>
      <c r="C436" s="43" t="s">
        <v>139</v>
      </c>
      <c r="D436" s="44" t="s">
        <v>1</v>
      </c>
      <c r="E436" s="45"/>
      <c r="F436" s="105"/>
      <c r="G436" s="105"/>
      <c r="H436" s="46">
        <f>SUM(G437:G447)</f>
        <v>443303</v>
      </c>
      <c r="K436" s="130"/>
      <c r="L436" s="130"/>
      <c r="M436" s="131">
        <f>SUM(L437:L447)</f>
        <v>8.2839516677945604E-3</v>
      </c>
    </row>
    <row r="437" spans="1:13" s="34" customFormat="1">
      <c r="A437" s="33">
        <v>31</v>
      </c>
      <c r="B437" s="34">
        <v>1</v>
      </c>
      <c r="C437" s="34" t="s">
        <v>444</v>
      </c>
      <c r="D437" s="35" t="s">
        <v>19</v>
      </c>
      <c r="E437" s="36">
        <v>1</v>
      </c>
      <c r="F437" s="104">
        <v>53660</v>
      </c>
      <c r="G437" s="104">
        <f t="shared" si="119"/>
        <v>53660</v>
      </c>
      <c r="H437" s="38"/>
      <c r="J437" s="37"/>
      <c r="K437" s="129">
        <f t="shared" ref="K437:K447" si="121">+F437/$H$788</f>
        <v>1.0027381869598358E-3</v>
      </c>
      <c r="L437" s="129">
        <f t="shared" ref="L437:L447" si="122">+E437*K437</f>
        <v>1.0027381869598358E-3</v>
      </c>
      <c r="M437" s="40"/>
    </row>
    <row r="438" spans="1:13" s="34" customFormat="1">
      <c r="A438" s="33">
        <v>31</v>
      </c>
      <c r="B438" s="34">
        <v>2</v>
      </c>
      <c r="C438" s="34" t="s">
        <v>445</v>
      </c>
      <c r="D438" s="35" t="s">
        <v>19</v>
      </c>
      <c r="E438" s="36">
        <v>1</v>
      </c>
      <c r="F438" s="104">
        <v>31238</v>
      </c>
      <c r="G438" s="104">
        <f t="shared" si="119"/>
        <v>31238</v>
      </c>
      <c r="H438" s="38"/>
      <c r="J438" s="37"/>
      <c r="K438" s="129">
        <f t="shared" si="121"/>
        <v>5.8374087745529908E-4</v>
      </c>
      <c r="L438" s="129">
        <f t="shared" si="122"/>
        <v>5.8374087745529908E-4</v>
      </c>
      <c r="M438" s="40"/>
    </row>
    <row r="439" spans="1:13" s="34" customFormat="1">
      <c r="A439" s="33">
        <v>31</v>
      </c>
      <c r="B439" s="34">
        <v>3</v>
      </c>
      <c r="C439" s="34" t="s">
        <v>270</v>
      </c>
      <c r="D439" s="35" t="s">
        <v>19</v>
      </c>
      <c r="E439" s="36">
        <v>1</v>
      </c>
      <c r="F439" s="104">
        <v>35600</v>
      </c>
      <c r="G439" s="104">
        <f t="shared" si="119"/>
        <v>35600</v>
      </c>
      <c r="H439" s="38"/>
      <c r="J439" s="37"/>
      <c r="K439" s="129">
        <f t="shared" si="121"/>
        <v>6.6525306477394997E-4</v>
      </c>
      <c r="L439" s="129">
        <f t="shared" si="122"/>
        <v>6.6525306477394997E-4</v>
      </c>
      <c r="M439" s="40"/>
    </row>
    <row r="440" spans="1:13" s="34" customFormat="1">
      <c r="A440" s="33">
        <v>31</v>
      </c>
      <c r="B440" s="34">
        <v>4</v>
      </c>
      <c r="C440" s="34" t="s">
        <v>446</v>
      </c>
      <c r="D440" s="35" t="s">
        <v>19</v>
      </c>
      <c r="E440" s="36">
        <v>1</v>
      </c>
      <c r="F440" s="104">
        <v>62405</v>
      </c>
      <c r="G440" s="104">
        <f t="shared" si="119"/>
        <v>62405</v>
      </c>
      <c r="H440" s="38"/>
      <c r="J440" s="37"/>
      <c r="K440" s="129">
        <f t="shared" si="121"/>
        <v>1.1661549861578188E-3</v>
      </c>
      <c r="L440" s="129">
        <f t="shared" si="122"/>
        <v>1.1661549861578188E-3</v>
      </c>
      <c r="M440" s="40"/>
    </row>
    <row r="441" spans="1:13" s="34" customFormat="1">
      <c r="A441" s="33">
        <v>31</v>
      </c>
      <c r="B441" s="34">
        <v>5</v>
      </c>
      <c r="C441" s="34" t="s">
        <v>272</v>
      </c>
      <c r="D441" s="35" t="s">
        <v>19</v>
      </c>
      <c r="E441" s="36">
        <v>1</v>
      </c>
      <c r="F441" s="104">
        <v>34460</v>
      </c>
      <c r="G441" s="104">
        <f t="shared" si="119"/>
        <v>34460</v>
      </c>
      <c r="H441" s="38"/>
      <c r="J441" s="37"/>
      <c r="K441" s="129">
        <f t="shared" si="121"/>
        <v>6.4395001719410997E-4</v>
      </c>
      <c r="L441" s="129">
        <f t="shared" si="122"/>
        <v>6.4395001719410997E-4</v>
      </c>
      <c r="M441" s="40"/>
    </row>
    <row r="442" spans="1:13" s="34" customFormat="1">
      <c r="A442" s="33">
        <v>31</v>
      </c>
      <c r="B442" s="34">
        <v>6</v>
      </c>
      <c r="C442" s="34" t="s">
        <v>442</v>
      </c>
      <c r="D442" s="35" t="s">
        <v>19</v>
      </c>
      <c r="E442" s="36">
        <v>1</v>
      </c>
      <c r="F442" s="104">
        <v>33000</v>
      </c>
      <c r="G442" s="104">
        <f t="shared" si="119"/>
        <v>33000</v>
      </c>
      <c r="H442" s="38"/>
      <c r="J442" s="37"/>
      <c r="K442" s="129">
        <f t="shared" si="121"/>
        <v>6.1666716678484125E-4</v>
      </c>
      <c r="L442" s="129">
        <f t="shared" si="122"/>
        <v>6.1666716678484125E-4</v>
      </c>
      <c r="M442" s="40"/>
    </row>
    <row r="443" spans="1:13" s="34" customFormat="1">
      <c r="A443" s="33">
        <v>31</v>
      </c>
      <c r="B443" s="34">
        <v>7</v>
      </c>
      <c r="C443" s="34" t="s">
        <v>271</v>
      </c>
      <c r="D443" s="35" t="s">
        <v>19</v>
      </c>
      <c r="E443" s="36">
        <v>1</v>
      </c>
      <c r="F443" s="104">
        <v>22000</v>
      </c>
      <c r="G443" s="104">
        <f t="shared" si="119"/>
        <v>22000</v>
      </c>
      <c r="H443" s="38"/>
      <c r="J443" s="37"/>
      <c r="K443" s="129">
        <f t="shared" si="121"/>
        <v>4.111114445232275E-4</v>
      </c>
      <c r="L443" s="129">
        <f t="shared" si="122"/>
        <v>4.111114445232275E-4</v>
      </c>
      <c r="M443" s="40"/>
    </row>
    <row r="444" spans="1:13" s="34" customFormat="1">
      <c r="A444" s="33">
        <v>31</v>
      </c>
      <c r="B444" s="34">
        <v>9</v>
      </c>
      <c r="C444" s="34" t="s">
        <v>274</v>
      </c>
      <c r="D444" s="35" t="s">
        <v>19</v>
      </c>
      <c r="E444" s="36">
        <v>1</v>
      </c>
      <c r="F444" s="104">
        <v>72700</v>
      </c>
      <c r="G444" s="104">
        <f t="shared" si="119"/>
        <v>72700</v>
      </c>
      <c r="H444" s="38"/>
      <c r="J444" s="37"/>
      <c r="K444" s="129">
        <f t="shared" si="121"/>
        <v>1.3585364553108472E-3</v>
      </c>
      <c r="L444" s="129">
        <f t="shared" si="122"/>
        <v>1.3585364553108472E-3</v>
      </c>
      <c r="M444" s="40"/>
    </row>
    <row r="445" spans="1:13" s="34" customFormat="1">
      <c r="A445" s="33">
        <v>31</v>
      </c>
      <c r="B445" s="34">
        <v>10</v>
      </c>
      <c r="C445" s="34" t="s">
        <v>275</v>
      </c>
      <c r="D445" s="35" t="s">
        <v>19</v>
      </c>
      <c r="E445" s="36">
        <v>1</v>
      </c>
      <c r="F445" s="104">
        <v>64220</v>
      </c>
      <c r="G445" s="104">
        <f t="shared" si="119"/>
        <v>64220</v>
      </c>
      <c r="H445" s="38"/>
      <c r="J445" s="37"/>
      <c r="K445" s="129">
        <f t="shared" si="121"/>
        <v>1.2000716803309849E-3</v>
      </c>
      <c r="L445" s="129">
        <f t="shared" si="122"/>
        <v>1.2000716803309849E-3</v>
      </c>
      <c r="M445" s="40"/>
    </row>
    <row r="446" spans="1:13" s="34" customFormat="1">
      <c r="A446" s="33">
        <v>31</v>
      </c>
      <c r="B446" s="34">
        <v>11</v>
      </c>
      <c r="C446" s="34" t="s">
        <v>447</v>
      </c>
      <c r="D446" s="35" t="s">
        <v>19</v>
      </c>
      <c r="E446" s="36">
        <v>1</v>
      </c>
      <c r="F446" s="104">
        <v>26000</v>
      </c>
      <c r="G446" s="104">
        <f t="shared" si="119"/>
        <v>26000</v>
      </c>
      <c r="H446" s="38"/>
      <c r="J446" s="37"/>
      <c r="K446" s="129">
        <f t="shared" si="121"/>
        <v>4.8585897989108704E-4</v>
      </c>
      <c r="L446" s="129">
        <f t="shared" si="122"/>
        <v>4.8585897989108704E-4</v>
      </c>
      <c r="M446" s="40"/>
    </row>
    <row r="447" spans="1:13" s="34" customFormat="1">
      <c r="A447" s="33">
        <v>31</v>
      </c>
      <c r="B447" s="34">
        <v>12</v>
      </c>
      <c r="C447" s="34" t="s">
        <v>273</v>
      </c>
      <c r="D447" s="35" t="s">
        <v>19</v>
      </c>
      <c r="E447" s="36">
        <v>1</v>
      </c>
      <c r="F447" s="104">
        <v>8020</v>
      </c>
      <c r="G447" s="104">
        <f t="shared" si="119"/>
        <v>8020</v>
      </c>
      <c r="H447" s="38"/>
      <c r="J447" s="37"/>
      <c r="K447" s="129">
        <f t="shared" si="121"/>
        <v>1.4986880841255838E-4</v>
      </c>
      <c r="L447" s="129">
        <f t="shared" si="122"/>
        <v>1.4986880841255838E-4</v>
      </c>
      <c r="M447" s="40"/>
    </row>
    <row r="448" spans="1:13" s="34" customFormat="1">
      <c r="A448" s="77">
        <v>32</v>
      </c>
      <c r="B448" s="42" t="s">
        <v>10</v>
      </c>
      <c r="C448" s="43" t="s">
        <v>140</v>
      </c>
      <c r="D448" s="44" t="s">
        <v>1</v>
      </c>
      <c r="E448" s="45"/>
      <c r="F448" s="105"/>
      <c r="G448" s="105"/>
      <c r="H448" s="46">
        <f>SUM(G449:G455)</f>
        <v>620032.5</v>
      </c>
      <c r="J448" s="37"/>
      <c r="K448" s="130"/>
      <c r="L448" s="130"/>
      <c r="M448" s="131">
        <f>SUM(L449:L455)</f>
        <v>1.1586475305743095E-2</v>
      </c>
    </row>
    <row r="449" spans="1:13" s="34" customFormat="1">
      <c r="A449" s="33">
        <v>32</v>
      </c>
      <c r="B449" s="34">
        <v>1</v>
      </c>
      <c r="C449" s="34" t="s">
        <v>141</v>
      </c>
      <c r="D449" s="35" t="s">
        <v>21</v>
      </c>
      <c r="E449" s="36">
        <v>2.75</v>
      </c>
      <c r="F449" s="104">
        <v>630</v>
      </c>
      <c r="G449" s="104">
        <f t="shared" si="119"/>
        <v>1732.5</v>
      </c>
      <c r="H449" s="38"/>
      <c r="J449" s="37"/>
      <c r="K449" s="129">
        <f t="shared" ref="K449:K455" si="123">+F449/$H$788</f>
        <v>1.1772736820437878E-5</v>
      </c>
      <c r="L449" s="129">
        <f t="shared" ref="L449:L455" si="124">+E449*K449</f>
        <v>3.2375026256204162E-5</v>
      </c>
      <c r="M449" s="40"/>
    </row>
    <row r="450" spans="1:13" s="34" customFormat="1">
      <c r="A450" s="33">
        <v>32</v>
      </c>
      <c r="B450" s="34">
        <v>2</v>
      </c>
      <c r="C450" s="34" t="s">
        <v>142</v>
      </c>
      <c r="D450" s="35" t="s">
        <v>15</v>
      </c>
      <c r="E450" s="36">
        <v>98</v>
      </c>
      <c r="F450" s="104">
        <v>2600</v>
      </c>
      <c r="G450" s="104">
        <f t="shared" si="119"/>
        <v>254800</v>
      </c>
      <c r="H450" s="38"/>
      <c r="J450" s="37"/>
      <c r="K450" s="129">
        <f t="shared" si="123"/>
        <v>4.8585897989108708E-5</v>
      </c>
      <c r="L450" s="129">
        <f t="shared" si="124"/>
        <v>4.7614180029326532E-3</v>
      </c>
      <c r="M450" s="40"/>
    </row>
    <row r="451" spans="1:13" s="34" customFormat="1">
      <c r="A451" s="33">
        <v>32</v>
      </c>
      <c r="B451" s="34">
        <v>3</v>
      </c>
      <c r="C451" s="34" t="s">
        <v>177</v>
      </c>
      <c r="D451" s="35" t="s">
        <v>15</v>
      </c>
      <c r="E451" s="36">
        <v>5</v>
      </c>
      <c r="F451" s="104">
        <v>2720</v>
      </c>
      <c r="G451" s="104">
        <f t="shared" si="119"/>
        <v>13600</v>
      </c>
      <c r="H451" s="38"/>
      <c r="J451" s="37"/>
      <c r="K451" s="129">
        <f t="shared" si="123"/>
        <v>5.0828324050144494E-5</v>
      </c>
      <c r="L451" s="129">
        <f t="shared" si="124"/>
        <v>2.5414162025072246E-4</v>
      </c>
      <c r="M451" s="40"/>
    </row>
    <row r="452" spans="1:13" s="34" customFormat="1">
      <c r="A452" s="33">
        <v>32</v>
      </c>
      <c r="B452" s="34">
        <v>4</v>
      </c>
      <c r="C452" s="34" t="s">
        <v>144</v>
      </c>
      <c r="D452" s="35" t="s">
        <v>15</v>
      </c>
      <c r="E452" s="36">
        <v>70</v>
      </c>
      <c r="F452" s="104">
        <v>370</v>
      </c>
      <c r="G452" s="104">
        <f t="shared" si="119"/>
        <v>25900</v>
      </c>
      <c r="H452" s="38"/>
      <c r="J452" s="37"/>
      <c r="K452" s="129">
        <f t="shared" si="123"/>
        <v>6.9141470215270076E-6</v>
      </c>
      <c r="L452" s="129">
        <f t="shared" si="124"/>
        <v>4.8399029150689052E-4</v>
      </c>
      <c r="M452" s="40"/>
    </row>
    <row r="453" spans="1:13" s="34" customFormat="1">
      <c r="A453" s="33">
        <v>32</v>
      </c>
      <c r="B453" s="34">
        <v>5</v>
      </c>
      <c r="C453" s="34" t="s">
        <v>145</v>
      </c>
      <c r="D453" s="35" t="s">
        <v>29</v>
      </c>
      <c r="E453" s="36">
        <v>6</v>
      </c>
      <c r="F453" s="104">
        <v>750</v>
      </c>
      <c r="G453" s="104">
        <f t="shared" si="119"/>
        <v>4500</v>
      </c>
      <c r="H453" s="38"/>
      <c r="J453" s="37"/>
      <c r="K453" s="129">
        <f t="shared" si="123"/>
        <v>1.4015162881473665E-5</v>
      </c>
      <c r="L453" s="129">
        <f t="shared" si="124"/>
        <v>8.4090977288841991E-5</v>
      </c>
      <c r="M453" s="40"/>
    </row>
    <row r="454" spans="1:13" s="34" customFormat="1">
      <c r="A454" s="33">
        <v>32</v>
      </c>
      <c r="B454" s="34">
        <v>6</v>
      </c>
      <c r="C454" s="34" t="s">
        <v>269</v>
      </c>
      <c r="D454" s="35" t="s">
        <v>15</v>
      </c>
      <c r="E454" s="36">
        <v>116</v>
      </c>
      <c r="F454" s="104">
        <v>2600</v>
      </c>
      <c r="G454" s="104">
        <f t="shared" si="119"/>
        <v>301600</v>
      </c>
      <c r="H454" s="38"/>
      <c r="J454" s="37"/>
      <c r="K454" s="129">
        <f t="shared" si="123"/>
        <v>4.8585897989108708E-5</v>
      </c>
      <c r="L454" s="129">
        <f t="shared" si="124"/>
        <v>5.63596416673661E-3</v>
      </c>
      <c r="M454" s="40"/>
    </row>
    <row r="455" spans="1:13" s="34" customFormat="1">
      <c r="A455" s="33">
        <v>32</v>
      </c>
      <c r="B455" s="34">
        <v>7</v>
      </c>
      <c r="C455" s="34" t="s">
        <v>310</v>
      </c>
      <c r="D455" s="35" t="s">
        <v>19</v>
      </c>
      <c r="E455" s="36">
        <v>1</v>
      </c>
      <c r="F455" s="104">
        <v>17900</v>
      </c>
      <c r="G455" s="104">
        <f t="shared" si="119"/>
        <v>17900</v>
      </c>
      <c r="H455" s="38"/>
      <c r="J455" s="37"/>
      <c r="K455" s="129">
        <f t="shared" si="123"/>
        <v>3.3449522077117145E-4</v>
      </c>
      <c r="L455" s="129">
        <f t="shared" si="124"/>
        <v>3.3449522077117145E-4</v>
      </c>
      <c r="M455" s="40"/>
    </row>
    <row r="456" spans="1:13">
      <c r="A456" s="77">
        <v>33</v>
      </c>
      <c r="B456" s="42" t="s">
        <v>10</v>
      </c>
      <c r="C456" s="43" t="s">
        <v>77</v>
      </c>
      <c r="D456" s="44"/>
      <c r="E456" s="45"/>
      <c r="F456" s="105"/>
      <c r="G456" s="105"/>
      <c r="H456" s="46">
        <f>SUM(G457:G458)</f>
        <v>61556</v>
      </c>
      <c r="K456" s="130"/>
      <c r="L456" s="130"/>
      <c r="M456" s="131">
        <f>SUM(L457:L458)</f>
        <v>1.1502898217759907E-3</v>
      </c>
    </row>
    <row r="457" spans="1:13" s="34" customFormat="1">
      <c r="A457" s="33">
        <v>33</v>
      </c>
      <c r="B457" s="34">
        <v>1</v>
      </c>
      <c r="C457" s="34" t="s">
        <v>276</v>
      </c>
      <c r="D457" s="35" t="s">
        <v>19</v>
      </c>
      <c r="E457" s="36">
        <v>1</v>
      </c>
      <c r="F457" s="104">
        <v>12500</v>
      </c>
      <c r="G457" s="104">
        <f t="shared" si="119"/>
        <v>12500</v>
      </c>
      <c r="H457" s="38"/>
      <c r="J457" s="37"/>
      <c r="K457" s="129">
        <f>+F457/$H$788</f>
        <v>2.3358604802456109E-4</v>
      </c>
      <c r="L457" s="129">
        <f t="shared" ref="L457:L458" si="125">+E457*K457</f>
        <v>2.3358604802456109E-4</v>
      </c>
      <c r="M457" s="40"/>
    </row>
    <row r="458" spans="1:13" s="34" customFormat="1" ht="15.75" thickBot="1">
      <c r="A458" s="33">
        <v>33</v>
      </c>
      <c r="B458" s="34">
        <v>2</v>
      </c>
      <c r="C458" s="34" t="s">
        <v>346</v>
      </c>
      <c r="D458" s="35" t="s">
        <v>26</v>
      </c>
      <c r="E458" s="36">
        <v>3</v>
      </c>
      <c r="F458" s="104">
        <v>16352</v>
      </c>
      <c r="G458" s="104">
        <f t="shared" si="119"/>
        <v>49056</v>
      </c>
      <c r="H458" s="38"/>
      <c r="J458" s="37"/>
      <c r="K458" s="129">
        <f>+F458/$H$788</f>
        <v>3.0556792458380982E-4</v>
      </c>
      <c r="L458" s="129">
        <f t="shared" si="125"/>
        <v>9.1670377375142951E-4</v>
      </c>
      <c r="M458" s="40"/>
    </row>
    <row r="459" spans="1:13" ht="15.75" thickBot="1">
      <c r="A459" s="68"/>
      <c r="B459" s="69"/>
      <c r="C459" s="55" t="s">
        <v>180</v>
      </c>
      <c r="D459" s="56"/>
      <c r="E459" s="75"/>
      <c r="F459" s="107"/>
      <c r="G459" s="107"/>
      <c r="H459" s="57">
        <f>+H406+H409+H416+H422+H432+H436+H448+H456</f>
        <v>2353668.4500000002</v>
      </c>
      <c r="J459" s="70"/>
      <c r="K459" s="135"/>
      <c r="L459" s="135"/>
      <c r="M459" s="143">
        <f>+M406+M409+M416+M422+M432+M436+M448+M456</f>
        <v>4.3982728927647548E-2</v>
      </c>
    </row>
    <row r="460" spans="1:13" s="34" customFormat="1">
      <c r="A460" s="20"/>
      <c r="B460" s="71"/>
      <c r="C460" s="72"/>
      <c r="D460" s="54"/>
      <c r="E460" s="22"/>
      <c r="F460" s="101"/>
      <c r="G460" s="101"/>
      <c r="H460" s="22"/>
      <c r="J460" s="37"/>
      <c r="K460" s="123"/>
      <c r="L460" s="123"/>
      <c r="M460" s="124"/>
    </row>
    <row r="461" spans="1:13" ht="15.75" thickBot="1">
      <c r="A461" s="20" t="s">
        <v>2</v>
      </c>
      <c r="B461" s="58" t="s">
        <v>3</v>
      </c>
      <c r="C461" s="21" t="s">
        <v>4</v>
      </c>
      <c r="D461" s="21" t="s">
        <v>5</v>
      </c>
      <c r="E461" s="22" t="s">
        <v>6</v>
      </c>
      <c r="F461" s="22" t="s">
        <v>7</v>
      </c>
      <c r="G461" s="22" t="s">
        <v>471</v>
      </c>
      <c r="H461" s="59" t="s">
        <v>472</v>
      </c>
      <c r="K461" s="132"/>
      <c r="L461" s="132"/>
      <c r="M461" s="133"/>
    </row>
    <row r="462" spans="1:13" ht="15.75" thickBot="1">
      <c r="A462" s="68"/>
      <c r="B462" s="24" t="s">
        <v>148</v>
      </c>
      <c r="C462" s="60" t="s">
        <v>246</v>
      </c>
      <c r="D462" s="24"/>
      <c r="E462" s="57"/>
      <c r="F462" s="106"/>
      <c r="G462" s="106"/>
      <c r="H462" s="57"/>
      <c r="K462" s="125"/>
      <c r="L462" s="125"/>
      <c r="M462" s="126"/>
    </row>
    <row r="463" spans="1:13">
      <c r="A463" s="25">
        <v>1</v>
      </c>
      <c r="B463" s="26" t="s">
        <v>10</v>
      </c>
      <c r="C463" s="27" t="s">
        <v>11</v>
      </c>
      <c r="D463" s="95"/>
      <c r="E463" s="29"/>
      <c r="F463" s="103"/>
      <c r="G463" s="103"/>
      <c r="H463" s="29">
        <f>SUM(G464:G465)</f>
        <v>18000</v>
      </c>
      <c r="I463" s="34"/>
      <c r="K463" s="127"/>
      <c r="L463" s="127"/>
      <c r="M463" s="136">
        <f>SUM(L464:L465)</f>
        <v>3.3636390915536797E-4</v>
      </c>
    </row>
    <row r="464" spans="1:13" s="34" customFormat="1">
      <c r="A464" s="33">
        <v>1</v>
      </c>
      <c r="B464" s="65">
        <v>1</v>
      </c>
      <c r="C464" s="76" t="s">
        <v>25</v>
      </c>
      <c r="D464" s="65" t="s">
        <v>19</v>
      </c>
      <c r="E464" s="36">
        <v>1</v>
      </c>
      <c r="F464" s="104">
        <v>7500</v>
      </c>
      <c r="G464" s="104">
        <f t="shared" ref="G464:G465" si="126">+E464*F464</f>
        <v>7500</v>
      </c>
      <c r="H464" s="38"/>
      <c r="J464" s="37"/>
      <c r="K464" s="129">
        <f>+F464/$H$788</f>
        <v>1.4015162881473664E-4</v>
      </c>
      <c r="L464" s="129">
        <f t="shared" ref="L464:L465" si="127">+E464*K464</f>
        <v>1.4015162881473664E-4</v>
      </c>
      <c r="M464" s="40"/>
    </row>
    <row r="465" spans="1:13" s="34" customFormat="1">
      <c r="A465" s="33">
        <v>1</v>
      </c>
      <c r="B465" s="65">
        <v>2</v>
      </c>
      <c r="C465" s="76" t="s">
        <v>151</v>
      </c>
      <c r="D465" s="65" t="s">
        <v>19</v>
      </c>
      <c r="E465" s="36">
        <v>1</v>
      </c>
      <c r="F465" s="104">
        <v>10500</v>
      </c>
      <c r="G465" s="104">
        <f t="shared" si="126"/>
        <v>10500</v>
      </c>
      <c r="H465" s="38"/>
      <c r="J465" s="37"/>
      <c r="K465" s="129">
        <f>+F465/$H$788</f>
        <v>1.9621228034063129E-4</v>
      </c>
      <c r="L465" s="129">
        <f t="shared" si="127"/>
        <v>1.9621228034063129E-4</v>
      </c>
      <c r="M465" s="40"/>
    </row>
    <row r="466" spans="1:13">
      <c r="A466" s="77">
        <v>2</v>
      </c>
      <c r="B466" s="42" t="s">
        <v>10</v>
      </c>
      <c r="C466" s="43" t="s">
        <v>27</v>
      </c>
      <c r="D466" s="44"/>
      <c r="E466" s="45"/>
      <c r="F466" s="105"/>
      <c r="G466" s="105"/>
      <c r="H466" s="46">
        <f>SUM(G467:G469)</f>
        <v>170100</v>
      </c>
      <c r="K466" s="130"/>
      <c r="L466" s="130"/>
      <c r="M466" s="131">
        <f>SUM(L467:L469)</f>
        <v>3.1786389415182277E-3</v>
      </c>
    </row>
    <row r="467" spans="1:13" s="34" customFormat="1">
      <c r="A467" s="33">
        <v>2</v>
      </c>
      <c r="B467" s="34">
        <v>1</v>
      </c>
      <c r="C467" s="34" t="s">
        <v>28</v>
      </c>
      <c r="D467" s="35" t="s">
        <v>19</v>
      </c>
      <c r="E467" s="36">
        <v>1</v>
      </c>
      <c r="F467" s="104">
        <v>127000</v>
      </c>
      <c r="G467" s="104">
        <f t="shared" ref="G467:G473" si="128">+E467*F467</f>
        <v>127000</v>
      </c>
      <c r="H467" s="38"/>
      <c r="J467" s="37"/>
      <c r="K467" s="129">
        <f>+F467/$H$788</f>
        <v>2.3732342479295407E-3</v>
      </c>
      <c r="L467" s="129">
        <f t="shared" ref="L467:L469" si="129">+E467*K467</f>
        <v>2.3732342479295407E-3</v>
      </c>
      <c r="M467" s="40"/>
    </row>
    <row r="468" spans="1:13" s="34" customFormat="1">
      <c r="A468" s="33">
        <v>2</v>
      </c>
      <c r="B468" s="34">
        <v>2</v>
      </c>
      <c r="C468" s="34" t="s">
        <v>303</v>
      </c>
      <c r="D468" s="35" t="s">
        <v>19</v>
      </c>
      <c r="E468" s="36">
        <v>1</v>
      </c>
      <c r="F468" s="104">
        <v>35000</v>
      </c>
      <c r="G468" s="104">
        <f t="shared" si="128"/>
        <v>35000</v>
      </c>
      <c r="H468" s="38"/>
      <c r="J468" s="37"/>
      <c r="K468" s="129">
        <f>+F468/$H$788</f>
        <v>6.5404093446877107E-4</v>
      </c>
      <c r="L468" s="129">
        <f t="shared" si="129"/>
        <v>6.5404093446877107E-4</v>
      </c>
      <c r="M468" s="40"/>
    </row>
    <row r="469" spans="1:13" s="34" customFormat="1">
      <c r="A469" s="33">
        <v>2</v>
      </c>
      <c r="B469" s="34">
        <v>3</v>
      </c>
      <c r="C469" s="34" t="s">
        <v>30</v>
      </c>
      <c r="D469" s="35" t="s">
        <v>19</v>
      </c>
      <c r="E469" s="36">
        <v>1</v>
      </c>
      <c r="F469" s="104">
        <v>8100</v>
      </c>
      <c r="G469" s="104">
        <f t="shared" si="128"/>
        <v>8100</v>
      </c>
      <c r="H469" s="38"/>
      <c r="I469" s="37"/>
      <c r="J469" s="37"/>
      <c r="K469" s="129">
        <f>+F469/$H$788</f>
        <v>1.5136375911991559E-4</v>
      </c>
      <c r="L469" s="129">
        <f t="shared" si="129"/>
        <v>1.5136375911991559E-4</v>
      </c>
      <c r="M469" s="40"/>
    </row>
    <row r="470" spans="1:13">
      <c r="A470" s="41">
        <v>3</v>
      </c>
      <c r="B470" s="42" t="s">
        <v>10</v>
      </c>
      <c r="C470" s="43" t="s">
        <v>32</v>
      </c>
      <c r="D470" s="44"/>
      <c r="E470" s="45"/>
      <c r="F470" s="105"/>
      <c r="G470" s="105"/>
      <c r="H470" s="46">
        <f>SUM(G471:G473)</f>
        <v>61508</v>
      </c>
      <c r="K470" s="130"/>
      <c r="L470" s="130"/>
      <c r="M470" s="131">
        <f>SUM(L471:L473)</f>
        <v>1.1493928513515764E-3</v>
      </c>
    </row>
    <row r="471" spans="1:13" s="49" customFormat="1">
      <c r="A471" s="33">
        <v>3</v>
      </c>
      <c r="B471" s="34">
        <v>1</v>
      </c>
      <c r="C471" s="34" t="s">
        <v>33</v>
      </c>
      <c r="D471" s="35" t="s">
        <v>19</v>
      </c>
      <c r="E471" s="36">
        <v>1</v>
      </c>
      <c r="F471" s="104">
        <v>11500</v>
      </c>
      <c r="G471" s="104">
        <f t="shared" si="128"/>
        <v>11500</v>
      </c>
      <c r="H471" s="38"/>
      <c r="J471" s="50"/>
      <c r="K471" s="129">
        <f>+F471/$H$788</f>
        <v>2.1489916418259621E-4</v>
      </c>
      <c r="L471" s="129">
        <f t="shared" ref="L471:L473" si="130">+E471*K471</f>
        <v>2.1489916418259621E-4</v>
      </c>
      <c r="M471" s="40"/>
    </row>
    <row r="472" spans="1:13" s="49" customFormat="1">
      <c r="A472" s="33">
        <v>3</v>
      </c>
      <c r="B472" s="34">
        <v>2</v>
      </c>
      <c r="C472" s="34" t="s">
        <v>34</v>
      </c>
      <c r="D472" s="35" t="s">
        <v>19</v>
      </c>
      <c r="E472" s="36">
        <v>1</v>
      </c>
      <c r="F472" s="104">
        <v>13720</v>
      </c>
      <c r="G472" s="104">
        <f t="shared" si="128"/>
        <v>13720</v>
      </c>
      <c r="H472" s="38"/>
      <c r="J472" s="50"/>
      <c r="K472" s="129">
        <f>+F472/$H$788</f>
        <v>2.5638404631175827E-4</v>
      </c>
      <c r="L472" s="129">
        <f t="shared" si="130"/>
        <v>2.5638404631175827E-4</v>
      </c>
      <c r="M472" s="40"/>
    </row>
    <row r="473" spans="1:13" s="49" customFormat="1">
      <c r="A473" s="33">
        <v>3</v>
      </c>
      <c r="B473" s="34">
        <v>3</v>
      </c>
      <c r="C473" s="34" t="s">
        <v>36</v>
      </c>
      <c r="D473" s="35" t="s">
        <v>15</v>
      </c>
      <c r="E473" s="36">
        <v>56.7</v>
      </c>
      <c r="F473" s="104">
        <v>640</v>
      </c>
      <c r="G473" s="104">
        <f t="shared" si="128"/>
        <v>36288</v>
      </c>
      <c r="H473" s="38"/>
      <c r="J473" s="50"/>
      <c r="K473" s="129">
        <f>+F473/$H$788</f>
        <v>1.1959605658857527E-5</v>
      </c>
      <c r="L473" s="129">
        <f t="shared" si="130"/>
        <v>6.7810964085722187E-4</v>
      </c>
      <c r="M473" s="40"/>
    </row>
    <row r="474" spans="1:13">
      <c r="A474" s="77">
        <v>4</v>
      </c>
      <c r="B474" s="42" t="s">
        <v>10</v>
      </c>
      <c r="C474" s="43" t="s">
        <v>37</v>
      </c>
      <c r="D474" s="44"/>
      <c r="E474" s="45"/>
      <c r="F474" s="105"/>
      <c r="G474" s="105"/>
      <c r="H474" s="46">
        <f>SUM(G476:G484)</f>
        <v>214775.01</v>
      </c>
      <c r="K474" s="130"/>
      <c r="L474" s="130"/>
      <c r="M474" s="131">
        <f>SUM(L476:L484)</f>
        <v>4.0134756640268473E-3</v>
      </c>
    </row>
    <row r="475" spans="1:13" s="34" customFormat="1">
      <c r="A475" s="51">
        <v>4</v>
      </c>
      <c r="B475" s="52">
        <v>1</v>
      </c>
      <c r="C475" s="53" t="s">
        <v>38</v>
      </c>
      <c r="D475" s="54"/>
      <c r="E475" s="36"/>
      <c r="F475" s="104"/>
      <c r="G475" s="104"/>
      <c r="H475" s="38"/>
      <c r="J475" s="37"/>
      <c r="K475" s="129"/>
      <c r="L475" s="129"/>
      <c r="M475" s="40"/>
    </row>
    <row r="476" spans="1:13" s="34" customFormat="1">
      <c r="A476" s="61">
        <v>4</v>
      </c>
      <c r="B476" s="74">
        <v>1</v>
      </c>
      <c r="C476" s="34" t="s">
        <v>152</v>
      </c>
      <c r="D476" s="48" t="s">
        <v>29</v>
      </c>
      <c r="E476" s="36">
        <v>0.1</v>
      </c>
      <c r="F476" s="104">
        <v>2253</v>
      </c>
      <c r="G476" s="104">
        <f t="shared" ref="G476:G481" si="131">+E476*F476</f>
        <v>225.3</v>
      </c>
      <c r="H476" s="38"/>
      <c r="J476" s="37"/>
      <c r="K476" s="129">
        <f t="shared" ref="K476:K481" si="132">+F476/$H$788</f>
        <v>4.2101549295946892E-5</v>
      </c>
      <c r="L476" s="129">
        <f t="shared" ref="L476:L481" si="133">+E476*K476</f>
        <v>4.2101549295946894E-6</v>
      </c>
      <c r="M476" s="40"/>
    </row>
    <row r="477" spans="1:13" s="34" customFormat="1">
      <c r="A477" s="61">
        <v>4</v>
      </c>
      <c r="B477" s="74">
        <v>2</v>
      </c>
      <c r="C477" s="34" t="s">
        <v>218</v>
      </c>
      <c r="D477" s="48" t="s">
        <v>29</v>
      </c>
      <c r="E477" s="36">
        <v>0.77</v>
      </c>
      <c r="F477" s="104">
        <v>23630</v>
      </c>
      <c r="G477" s="104">
        <f t="shared" si="131"/>
        <v>18195.100000000002</v>
      </c>
      <c r="H477" s="38"/>
      <c r="J477" s="37"/>
      <c r="K477" s="129">
        <f t="shared" si="132"/>
        <v>4.4157106518563025E-4</v>
      </c>
      <c r="L477" s="129">
        <f t="shared" si="133"/>
        <v>3.4000972019293529E-4</v>
      </c>
      <c r="M477" s="40"/>
    </row>
    <row r="478" spans="1:13" s="34" customFormat="1">
      <c r="A478" s="61">
        <v>4</v>
      </c>
      <c r="B478" s="74">
        <v>3</v>
      </c>
      <c r="C478" s="34" t="s">
        <v>219</v>
      </c>
      <c r="D478" s="48" t="s">
        <v>29</v>
      </c>
      <c r="E478" s="36">
        <v>0.3</v>
      </c>
      <c r="F478" s="104">
        <v>39845</v>
      </c>
      <c r="G478" s="104">
        <f t="shared" si="131"/>
        <v>11953.5</v>
      </c>
      <c r="H478" s="38"/>
      <c r="J478" s="37"/>
      <c r="K478" s="129">
        <f t="shared" si="132"/>
        <v>7.4457888668309085E-4</v>
      </c>
      <c r="L478" s="129">
        <f t="shared" si="133"/>
        <v>2.2337366600492725E-4</v>
      </c>
      <c r="M478" s="40"/>
    </row>
    <row r="479" spans="1:13" s="34" customFormat="1">
      <c r="A479" s="61">
        <v>4</v>
      </c>
      <c r="B479" s="74">
        <v>4</v>
      </c>
      <c r="C479" s="34" t="s">
        <v>247</v>
      </c>
      <c r="D479" s="48" t="s">
        <v>29</v>
      </c>
      <c r="E479" s="36">
        <v>0.11</v>
      </c>
      <c r="F479" s="104">
        <v>21620</v>
      </c>
      <c r="G479" s="104">
        <f t="shared" si="131"/>
        <v>2378.1999999999998</v>
      </c>
      <c r="H479" s="38"/>
      <c r="J479" s="37"/>
      <c r="K479" s="129">
        <f t="shared" si="132"/>
        <v>4.0401042866328082E-4</v>
      </c>
      <c r="L479" s="129">
        <f t="shared" si="133"/>
        <v>4.4441147152960888E-5</v>
      </c>
      <c r="M479" s="40"/>
    </row>
    <row r="480" spans="1:13" s="34" customFormat="1">
      <c r="A480" s="61">
        <v>4</v>
      </c>
      <c r="B480" s="74">
        <v>5</v>
      </c>
      <c r="C480" s="34" t="s">
        <v>250</v>
      </c>
      <c r="D480" s="48" t="s">
        <v>29</v>
      </c>
      <c r="E480" s="36">
        <v>0.23</v>
      </c>
      <c r="F480" s="104">
        <v>21620</v>
      </c>
      <c r="G480" s="104">
        <f t="shared" si="131"/>
        <v>4972.6000000000004</v>
      </c>
      <c r="H480" s="38"/>
      <c r="J480" s="37"/>
      <c r="K480" s="129">
        <f t="shared" si="132"/>
        <v>4.0401042866328082E-4</v>
      </c>
      <c r="L480" s="129">
        <f t="shared" si="133"/>
        <v>9.2922398592554595E-5</v>
      </c>
      <c r="M480" s="40"/>
    </row>
    <row r="481" spans="1:13" s="34" customFormat="1">
      <c r="A481" s="61">
        <v>4</v>
      </c>
      <c r="B481" s="74">
        <v>6</v>
      </c>
      <c r="C481" s="34" t="s">
        <v>192</v>
      </c>
      <c r="D481" s="35" t="s">
        <v>15</v>
      </c>
      <c r="E481" s="36">
        <v>53.25</v>
      </c>
      <c r="F481" s="104">
        <v>1287</v>
      </c>
      <c r="G481" s="104">
        <f t="shared" si="131"/>
        <v>68532.75</v>
      </c>
      <c r="H481" s="38"/>
      <c r="J481" s="37"/>
      <c r="K481" s="129">
        <f t="shared" si="132"/>
        <v>2.405001950460881E-5</v>
      </c>
      <c r="L481" s="129">
        <f t="shared" si="133"/>
        <v>1.2806635386204191E-3</v>
      </c>
      <c r="M481" s="40"/>
    </row>
    <row r="482" spans="1:13" s="34" customFormat="1">
      <c r="A482" s="51">
        <v>4</v>
      </c>
      <c r="B482" s="52">
        <v>2</v>
      </c>
      <c r="C482" s="53" t="s">
        <v>50</v>
      </c>
      <c r="D482" s="54"/>
      <c r="E482" s="36"/>
      <c r="F482" s="104"/>
      <c r="G482" s="104"/>
      <c r="H482" s="38"/>
      <c r="J482" s="37"/>
      <c r="K482" s="129"/>
      <c r="L482" s="129"/>
      <c r="M482" s="40"/>
    </row>
    <row r="483" spans="1:13" s="34" customFormat="1">
      <c r="A483" s="61">
        <v>4</v>
      </c>
      <c r="B483" s="74">
        <v>7</v>
      </c>
      <c r="C483" s="34" t="s">
        <v>323</v>
      </c>
      <c r="D483" s="35" t="s">
        <v>21</v>
      </c>
      <c r="E483" s="36">
        <v>11</v>
      </c>
      <c r="F483" s="104">
        <v>6137</v>
      </c>
      <c r="G483" s="104">
        <f t="shared" ref="G483:G484" si="134">+E483*F483</f>
        <v>67507</v>
      </c>
      <c r="H483" s="38"/>
      <c r="J483" s="37"/>
      <c r="K483" s="129">
        <f>+F483/$H$788</f>
        <v>1.1468140613813851E-4</v>
      </c>
      <c r="L483" s="129">
        <f t="shared" ref="L483:L484" si="135">+E483*K483</f>
        <v>1.2614954675195236E-3</v>
      </c>
      <c r="M483" s="40"/>
    </row>
    <row r="484" spans="1:13" s="34" customFormat="1">
      <c r="A484" s="61">
        <v>4</v>
      </c>
      <c r="B484" s="74">
        <v>8</v>
      </c>
      <c r="C484" s="34" t="s">
        <v>324</v>
      </c>
      <c r="D484" s="35" t="s">
        <v>21</v>
      </c>
      <c r="E484" s="36">
        <v>5.56</v>
      </c>
      <c r="F484" s="104">
        <v>7376</v>
      </c>
      <c r="G484" s="104">
        <f t="shared" si="134"/>
        <v>41010.559999999998</v>
      </c>
      <c r="H484" s="38"/>
      <c r="J484" s="37"/>
      <c r="K484" s="129">
        <f>+F484/$H$788</f>
        <v>1.3783445521833301E-4</v>
      </c>
      <c r="L484" s="129">
        <f t="shared" si="135"/>
        <v>7.6635957101393144E-4</v>
      </c>
      <c r="M484" s="40"/>
    </row>
    <row r="485" spans="1:13">
      <c r="A485" s="77">
        <v>5</v>
      </c>
      <c r="B485" s="42" t="s">
        <v>10</v>
      </c>
      <c r="C485" s="43" t="s">
        <v>51</v>
      </c>
      <c r="D485" s="44" t="s">
        <v>1</v>
      </c>
      <c r="E485" s="45"/>
      <c r="F485" s="105"/>
      <c r="G485" s="105"/>
      <c r="H485" s="46">
        <f>SUM(G486:G488)</f>
        <v>31715.95</v>
      </c>
      <c r="K485" s="130"/>
      <c r="L485" s="130"/>
      <c r="M485" s="131">
        <f>SUM(L486:L488)</f>
        <v>5.9267227358756626E-4</v>
      </c>
    </row>
    <row r="486" spans="1:13" s="34" customFormat="1">
      <c r="A486" s="33">
        <v>5</v>
      </c>
      <c r="B486" s="34">
        <v>1</v>
      </c>
      <c r="C486" s="34" t="s">
        <v>311</v>
      </c>
      <c r="D486" s="48" t="s">
        <v>15</v>
      </c>
      <c r="E486" s="36">
        <v>11.75</v>
      </c>
      <c r="F486" s="104">
        <v>960</v>
      </c>
      <c r="G486" s="104">
        <f t="shared" ref="G486:G488" si="136">+E486*F486</f>
        <v>11280</v>
      </c>
      <c r="H486" s="38"/>
      <c r="J486" s="37"/>
      <c r="K486" s="129">
        <f>+F486/$H$788</f>
        <v>1.793940848828629E-5</v>
      </c>
      <c r="L486" s="129">
        <f t="shared" ref="L486:L488" si="137">+E486*K486</f>
        <v>2.1078804973736391E-4</v>
      </c>
      <c r="M486" s="40"/>
    </row>
    <row r="487" spans="1:13" s="34" customFormat="1">
      <c r="A487" s="33">
        <v>5</v>
      </c>
      <c r="B487" s="34">
        <v>2</v>
      </c>
      <c r="C487" s="34" t="s">
        <v>312</v>
      </c>
      <c r="D487" s="48" t="s">
        <v>15</v>
      </c>
      <c r="E487" s="36">
        <v>5.65</v>
      </c>
      <c r="F487" s="104">
        <v>2623</v>
      </c>
      <c r="G487" s="104">
        <f t="shared" si="136"/>
        <v>14819.95</v>
      </c>
      <c r="H487" s="38"/>
      <c r="J487" s="37"/>
      <c r="K487" s="129">
        <f>+F487/$H$788</f>
        <v>4.90156963174739E-5</v>
      </c>
      <c r="L487" s="129">
        <f t="shared" si="137"/>
        <v>2.7693868419372756E-4</v>
      </c>
      <c r="M487" s="40"/>
    </row>
    <row r="488" spans="1:13" s="34" customFormat="1">
      <c r="A488" s="33">
        <v>5</v>
      </c>
      <c r="B488" s="34">
        <v>3</v>
      </c>
      <c r="C488" s="34" t="s">
        <v>313</v>
      </c>
      <c r="D488" s="48" t="s">
        <v>15</v>
      </c>
      <c r="E488" s="36">
        <v>5.85</v>
      </c>
      <c r="F488" s="104">
        <v>960</v>
      </c>
      <c r="G488" s="104">
        <f t="shared" si="136"/>
        <v>5616</v>
      </c>
      <c r="H488" s="38"/>
      <c r="J488" s="37"/>
      <c r="K488" s="129">
        <f>+F488/$H$788</f>
        <v>1.793940848828629E-5</v>
      </c>
      <c r="L488" s="129">
        <f t="shared" si="137"/>
        <v>1.0494553965647479E-4</v>
      </c>
      <c r="M488" s="40"/>
    </row>
    <row r="489" spans="1:13">
      <c r="A489" s="77">
        <v>6</v>
      </c>
      <c r="B489" s="42" t="s">
        <v>10</v>
      </c>
      <c r="C489" s="43" t="s">
        <v>52</v>
      </c>
      <c r="D489" s="44" t="s">
        <v>1</v>
      </c>
      <c r="E489" s="45"/>
      <c r="F489" s="105"/>
      <c r="G489" s="105"/>
      <c r="H489" s="46">
        <f>+G490</f>
        <v>2303</v>
      </c>
      <c r="K489" s="130"/>
      <c r="L489" s="130"/>
      <c r="M489" s="131">
        <f>+L490</f>
        <v>4.3035893488045138E-5</v>
      </c>
    </row>
    <row r="490" spans="1:13">
      <c r="A490" s="33">
        <v>6</v>
      </c>
      <c r="B490" s="34">
        <v>1</v>
      </c>
      <c r="C490" s="34" t="s">
        <v>251</v>
      </c>
      <c r="D490" s="48" t="s">
        <v>15</v>
      </c>
      <c r="E490" s="47">
        <v>2.4500000000000002</v>
      </c>
      <c r="F490" s="100">
        <v>940</v>
      </c>
      <c r="G490" s="104">
        <f>+E490*F490</f>
        <v>2303</v>
      </c>
      <c r="H490" s="38"/>
      <c r="K490" s="129">
        <f>+F490/$H$788</f>
        <v>1.7565670811446994E-5</v>
      </c>
      <c r="L490" s="129">
        <f t="shared" ref="L490" si="138">+E490*K490</f>
        <v>4.3035893488045138E-5</v>
      </c>
      <c r="M490" s="40"/>
    </row>
    <row r="491" spans="1:13">
      <c r="A491" s="77">
        <v>7</v>
      </c>
      <c r="B491" s="42" t="s">
        <v>10</v>
      </c>
      <c r="C491" s="43" t="s">
        <v>54</v>
      </c>
      <c r="D491" s="44" t="s">
        <v>1</v>
      </c>
      <c r="E491" s="45"/>
      <c r="F491" s="105"/>
      <c r="G491" s="105"/>
      <c r="H491" s="46">
        <f>SUM(G492:G501)</f>
        <v>71569.7</v>
      </c>
      <c r="K491" s="130"/>
      <c r="L491" s="130"/>
      <c r="M491" s="131">
        <f>SUM(L492:L501)</f>
        <v>1.3374146705042742E-3</v>
      </c>
    </row>
    <row r="492" spans="1:13">
      <c r="A492" s="33">
        <v>7</v>
      </c>
      <c r="B492" s="34">
        <v>1</v>
      </c>
      <c r="C492" s="6" t="s">
        <v>55</v>
      </c>
      <c r="D492" s="48" t="s">
        <v>15</v>
      </c>
      <c r="E492" s="47">
        <v>25</v>
      </c>
      <c r="F492" s="100">
        <v>691</v>
      </c>
      <c r="G492" s="104">
        <f t="shared" ref="G492:G501" si="139">+E492*F492</f>
        <v>17275</v>
      </c>
      <c r="H492" s="38"/>
      <c r="K492" s="129">
        <f t="shared" ref="K492:K501" si="140">+F492/$H$788</f>
        <v>1.2912636734797737E-5</v>
      </c>
      <c r="L492" s="129">
        <f t="shared" ref="L492:L501" si="141">+E492*K492</f>
        <v>3.2281591836994341E-4</v>
      </c>
      <c r="M492" s="40"/>
    </row>
    <row r="493" spans="1:13">
      <c r="A493" s="33">
        <v>7</v>
      </c>
      <c r="B493" s="34">
        <v>2</v>
      </c>
      <c r="C493" s="6" t="s">
        <v>56</v>
      </c>
      <c r="D493" s="48" t="s">
        <v>15</v>
      </c>
      <c r="E493" s="47">
        <v>49.5</v>
      </c>
      <c r="F493" s="100">
        <v>486</v>
      </c>
      <c r="G493" s="104">
        <f t="shared" si="139"/>
        <v>24057</v>
      </c>
      <c r="H493" s="38"/>
      <c r="K493" s="129">
        <f t="shared" si="140"/>
        <v>9.0818255471949341E-6</v>
      </c>
      <c r="L493" s="129">
        <f t="shared" si="141"/>
        <v>4.4955036458614925E-4</v>
      </c>
      <c r="M493" s="40"/>
    </row>
    <row r="494" spans="1:13">
      <c r="A494" s="33">
        <v>7</v>
      </c>
      <c r="B494" s="34">
        <v>3</v>
      </c>
      <c r="C494" s="6" t="s">
        <v>57</v>
      </c>
      <c r="D494" s="35" t="s">
        <v>15</v>
      </c>
      <c r="E494" s="47">
        <v>5.65</v>
      </c>
      <c r="F494" s="100">
        <v>341</v>
      </c>
      <c r="G494" s="104">
        <f t="shared" si="139"/>
        <v>1926.65</v>
      </c>
      <c r="H494" s="38"/>
      <c r="K494" s="129">
        <f t="shared" si="140"/>
        <v>6.3722273901100264E-6</v>
      </c>
      <c r="L494" s="129">
        <f t="shared" si="141"/>
        <v>3.600308475412165E-5</v>
      </c>
      <c r="M494" s="40"/>
    </row>
    <row r="495" spans="1:13">
      <c r="A495" s="33">
        <v>7</v>
      </c>
      <c r="B495" s="34">
        <v>4</v>
      </c>
      <c r="C495" s="6" t="s">
        <v>58</v>
      </c>
      <c r="D495" s="35" t="s">
        <v>21</v>
      </c>
      <c r="E495" s="36">
        <v>9.85</v>
      </c>
      <c r="F495" s="104">
        <v>495</v>
      </c>
      <c r="G495" s="104">
        <f t="shared" si="139"/>
        <v>4875.75</v>
      </c>
      <c r="H495" s="38"/>
      <c r="K495" s="129">
        <f t="shared" si="140"/>
        <v>9.2500075017726181E-6</v>
      </c>
      <c r="L495" s="129">
        <f t="shared" si="141"/>
        <v>9.1112573892460278E-5</v>
      </c>
      <c r="M495" s="40"/>
    </row>
    <row r="496" spans="1:13">
      <c r="A496" s="33">
        <v>7</v>
      </c>
      <c r="B496" s="34">
        <v>5</v>
      </c>
      <c r="C496" s="6" t="s">
        <v>314</v>
      </c>
      <c r="D496" s="35" t="s">
        <v>15</v>
      </c>
      <c r="E496" s="36">
        <v>2</v>
      </c>
      <c r="F496" s="104">
        <v>1048</v>
      </c>
      <c r="G496" s="104">
        <f t="shared" si="139"/>
        <v>2096</v>
      </c>
      <c r="H496" s="38"/>
      <c r="K496" s="129">
        <f t="shared" si="140"/>
        <v>1.9583854266379202E-5</v>
      </c>
      <c r="L496" s="129">
        <f t="shared" si="141"/>
        <v>3.9167708532758404E-5</v>
      </c>
      <c r="M496" s="40"/>
    </row>
    <row r="497" spans="1:13">
      <c r="A497" s="33">
        <v>7</v>
      </c>
      <c r="B497" s="34">
        <v>6</v>
      </c>
      <c r="C497" s="34" t="s">
        <v>60</v>
      </c>
      <c r="D497" s="35" t="s">
        <v>15</v>
      </c>
      <c r="E497" s="47">
        <v>2.5</v>
      </c>
      <c r="F497" s="100">
        <v>1125</v>
      </c>
      <c r="G497" s="104">
        <f t="shared" si="139"/>
        <v>2812.5</v>
      </c>
      <c r="H497" s="38"/>
      <c r="K497" s="129">
        <f t="shared" si="140"/>
        <v>2.1022744322210498E-5</v>
      </c>
      <c r="L497" s="129">
        <f t="shared" si="141"/>
        <v>5.2556860805526241E-5</v>
      </c>
      <c r="M497" s="40"/>
    </row>
    <row r="498" spans="1:13">
      <c r="A498" s="33">
        <v>7</v>
      </c>
      <c r="B498" s="34">
        <v>7</v>
      </c>
      <c r="C498" s="34" t="s">
        <v>61</v>
      </c>
      <c r="D498" s="35" t="s">
        <v>21</v>
      </c>
      <c r="E498" s="36">
        <v>14</v>
      </c>
      <c r="F498" s="104">
        <v>802</v>
      </c>
      <c r="G498" s="104">
        <f t="shared" si="139"/>
        <v>11228</v>
      </c>
      <c r="H498" s="38"/>
      <c r="K498" s="129">
        <f t="shared" si="140"/>
        <v>1.4986880841255839E-5</v>
      </c>
      <c r="L498" s="129">
        <f t="shared" si="141"/>
        <v>2.0981633177758174E-4</v>
      </c>
      <c r="M498" s="40"/>
    </row>
    <row r="499" spans="1:13">
      <c r="A499" s="33">
        <v>7</v>
      </c>
      <c r="B499" s="34">
        <v>8</v>
      </c>
      <c r="C499" s="34" t="s">
        <v>62</v>
      </c>
      <c r="D499" s="35" t="s">
        <v>21</v>
      </c>
      <c r="E499" s="36">
        <v>17.8</v>
      </c>
      <c r="F499" s="104">
        <v>205</v>
      </c>
      <c r="G499" s="104">
        <f t="shared" si="139"/>
        <v>3649</v>
      </c>
      <c r="H499" s="38"/>
      <c r="K499" s="129">
        <f t="shared" si="140"/>
        <v>3.8308111876028019E-6</v>
      </c>
      <c r="L499" s="129">
        <f t="shared" si="141"/>
        <v>6.8188439139329872E-5</v>
      </c>
      <c r="M499" s="40"/>
    </row>
    <row r="500" spans="1:13">
      <c r="A500" s="33">
        <v>7</v>
      </c>
      <c r="B500" s="34">
        <v>9</v>
      </c>
      <c r="C500" s="34" t="s">
        <v>63</v>
      </c>
      <c r="D500" s="48" t="s">
        <v>21</v>
      </c>
      <c r="E500" s="36">
        <v>7.8</v>
      </c>
      <c r="F500" s="104">
        <v>341</v>
      </c>
      <c r="G500" s="104">
        <f t="shared" si="139"/>
        <v>2659.7999999999997</v>
      </c>
      <c r="H500" s="38"/>
      <c r="K500" s="129">
        <f t="shared" si="140"/>
        <v>6.3722273901100264E-6</v>
      </c>
      <c r="L500" s="129">
        <f t="shared" si="141"/>
        <v>4.9703373642858205E-5</v>
      </c>
      <c r="M500" s="40"/>
    </row>
    <row r="501" spans="1:13">
      <c r="A501" s="33">
        <v>7</v>
      </c>
      <c r="B501" s="34">
        <v>10</v>
      </c>
      <c r="C501" s="34" t="s">
        <v>248</v>
      </c>
      <c r="D501" s="48" t="s">
        <v>15</v>
      </c>
      <c r="E501" s="47">
        <v>1.1000000000000001</v>
      </c>
      <c r="F501" s="104">
        <v>900</v>
      </c>
      <c r="G501" s="104">
        <f t="shared" si="139"/>
        <v>990.00000000000011</v>
      </c>
      <c r="H501" s="38"/>
      <c r="K501" s="129">
        <f t="shared" si="140"/>
        <v>1.6818195457768396E-5</v>
      </c>
      <c r="L501" s="129">
        <f t="shared" si="141"/>
        <v>1.8500015003545236E-5</v>
      </c>
      <c r="M501" s="40"/>
    </row>
    <row r="502" spans="1:13">
      <c r="A502" s="77">
        <v>8</v>
      </c>
      <c r="B502" s="42" t="s">
        <v>10</v>
      </c>
      <c r="C502" s="43" t="s">
        <v>65</v>
      </c>
      <c r="D502" s="44" t="s">
        <v>1</v>
      </c>
      <c r="E502" s="45"/>
      <c r="F502" s="105"/>
      <c r="G502" s="105"/>
      <c r="H502" s="46">
        <f>+G503</f>
        <v>130200</v>
      </c>
      <c r="J502" s="37"/>
      <c r="K502" s="130"/>
      <c r="L502" s="130"/>
      <c r="M502" s="131">
        <f>+L503</f>
        <v>2.433032276223828E-3</v>
      </c>
    </row>
    <row r="503" spans="1:13">
      <c r="A503" s="33">
        <v>8</v>
      </c>
      <c r="B503" s="34">
        <v>1</v>
      </c>
      <c r="C503" s="34" t="s">
        <v>66</v>
      </c>
      <c r="D503" s="48" t="s">
        <v>15</v>
      </c>
      <c r="E503" s="36">
        <v>54.25</v>
      </c>
      <c r="F503" s="104">
        <v>2400</v>
      </c>
      <c r="G503" s="104">
        <f>+E503*F503</f>
        <v>130200</v>
      </c>
      <c r="H503" s="38"/>
      <c r="J503" s="36"/>
      <c r="K503" s="129">
        <f>+F503/$H$788</f>
        <v>4.4848521220715726E-5</v>
      </c>
      <c r="L503" s="129">
        <f t="shared" ref="L503" si="142">+E503*K503</f>
        <v>2.433032276223828E-3</v>
      </c>
      <c r="M503" s="40"/>
    </row>
    <row r="504" spans="1:13">
      <c r="A504" s="41">
        <v>9</v>
      </c>
      <c r="B504" s="42" t="s">
        <v>10</v>
      </c>
      <c r="C504" s="43" t="s">
        <v>67</v>
      </c>
      <c r="D504" s="44" t="s">
        <v>1</v>
      </c>
      <c r="E504" s="45"/>
      <c r="F504" s="105"/>
      <c r="G504" s="105"/>
      <c r="H504" s="46">
        <f>SUM(G505:G508)</f>
        <v>37718</v>
      </c>
      <c r="J504" s="36"/>
      <c r="K504" s="130"/>
      <c r="L504" s="130"/>
      <c r="M504" s="131">
        <f>SUM(L505:L508)</f>
        <v>7.0483188475123164E-4</v>
      </c>
    </row>
    <row r="505" spans="1:13">
      <c r="A505" s="33">
        <v>9</v>
      </c>
      <c r="B505" s="34">
        <v>1</v>
      </c>
      <c r="C505" s="34" t="s">
        <v>68</v>
      </c>
      <c r="D505" s="48" t="s">
        <v>21</v>
      </c>
      <c r="E505" s="47">
        <v>19.399999999999999</v>
      </c>
      <c r="F505" s="100">
        <v>470</v>
      </c>
      <c r="G505" s="104">
        <f t="shared" ref="G505:G508" si="143">+E505*F505</f>
        <v>9118</v>
      </c>
      <c r="H505" s="38"/>
      <c r="J505" s="36"/>
      <c r="K505" s="129">
        <f>+F505/$H$788</f>
        <v>8.782835405723497E-6</v>
      </c>
      <c r="L505" s="129">
        <f t="shared" ref="L505:L508" si="144">+E505*K505</f>
        <v>1.7038700687103584E-4</v>
      </c>
      <c r="M505" s="40"/>
    </row>
    <row r="506" spans="1:13">
      <c r="A506" s="33">
        <v>9</v>
      </c>
      <c r="B506" s="34">
        <v>2</v>
      </c>
      <c r="C506" s="34" t="s">
        <v>69</v>
      </c>
      <c r="D506" s="48" t="s">
        <v>21</v>
      </c>
      <c r="E506" s="47">
        <v>20</v>
      </c>
      <c r="F506" s="100">
        <v>1030</v>
      </c>
      <c r="G506" s="104">
        <f t="shared" si="143"/>
        <v>20600</v>
      </c>
      <c r="H506" s="38"/>
      <c r="J506" s="36"/>
      <c r="K506" s="129">
        <f>+F506/$H$788</f>
        <v>1.9247490357223834E-5</v>
      </c>
      <c r="L506" s="129">
        <f t="shared" si="144"/>
        <v>3.8494980714447668E-4</v>
      </c>
      <c r="M506" s="40"/>
    </row>
    <row r="507" spans="1:13">
      <c r="A507" s="33">
        <v>9</v>
      </c>
      <c r="B507" s="34">
        <v>3</v>
      </c>
      <c r="C507" s="34" t="s">
        <v>73</v>
      </c>
      <c r="D507" s="35" t="s">
        <v>21</v>
      </c>
      <c r="E507" s="47">
        <v>20</v>
      </c>
      <c r="F507" s="100">
        <v>330</v>
      </c>
      <c r="G507" s="104">
        <f t="shared" si="143"/>
        <v>6600</v>
      </c>
      <c r="H507" s="38"/>
      <c r="J507" s="36"/>
      <c r="K507" s="129">
        <f>+F507/$H$788</f>
        <v>6.1666716678484123E-6</v>
      </c>
      <c r="L507" s="129">
        <f t="shared" si="144"/>
        <v>1.2333343335696825E-4</v>
      </c>
      <c r="M507" s="40"/>
    </row>
    <row r="508" spans="1:13">
      <c r="A508" s="33">
        <v>9</v>
      </c>
      <c r="B508" s="34">
        <v>4</v>
      </c>
      <c r="C508" s="34" t="s">
        <v>253</v>
      </c>
      <c r="D508" s="48" t="s">
        <v>21</v>
      </c>
      <c r="E508" s="47">
        <v>5</v>
      </c>
      <c r="F508" s="100">
        <v>280</v>
      </c>
      <c r="G508" s="104">
        <f t="shared" si="143"/>
        <v>1400</v>
      </c>
      <c r="H508" s="38"/>
      <c r="J508" s="36"/>
      <c r="K508" s="129">
        <f>+F508/$H$788</f>
        <v>5.2323274757501685E-6</v>
      </c>
      <c r="L508" s="129">
        <f t="shared" si="144"/>
        <v>2.6161637378750842E-5</v>
      </c>
      <c r="M508" s="40"/>
    </row>
    <row r="509" spans="1:13">
      <c r="A509" s="77">
        <v>10</v>
      </c>
      <c r="B509" s="42" t="s">
        <v>10</v>
      </c>
      <c r="C509" s="43" t="s">
        <v>70</v>
      </c>
      <c r="D509" s="44"/>
      <c r="E509" s="45"/>
      <c r="F509" s="105"/>
      <c r="G509" s="105"/>
      <c r="H509" s="46">
        <f>+G510</f>
        <v>806</v>
      </c>
      <c r="J509" s="36"/>
      <c r="K509" s="130"/>
      <c r="L509" s="130"/>
      <c r="M509" s="131">
        <f>+L510</f>
        <v>1.50616283766237E-5</v>
      </c>
    </row>
    <row r="510" spans="1:13">
      <c r="A510" s="33">
        <v>10</v>
      </c>
      <c r="B510" s="34">
        <v>1</v>
      </c>
      <c r="C510" s="34" t="s">
        <v>71</v>
      </c>
      <c r="D510" s="35" t="s">
        <v>21</v>
      </c>
      <c r="E510" s="36">
        <v>2.6</v>
      </c>
      <c r="F510" s="104">
        <v>310</v>
      </c>
      <c r="G510" s="104">
        <f>+E510*F510</f>
        <v>806</v>
      </c>
      <c r="H510" s="38"/>
      <c r="J510" s="36"/>
      <c r="K510" s="129">
        <f>+F510/$H$788</f>
        <v>5.7929339910091151E-6</v>
      </c>
      <c r="L510" s="129">
        <f t="shared" ref="L510" si="145">+E510*K510</f>
        <v>1.50616283766237E-5</v>
      </c>
      <c r="M510" s="40"/>
    </row>
    <row r="511" spans="1:13">
      <c r="A511" s="77">
        <v>11</v>
      </c>
      <c r="B511" s="42" t="s">
        <v>10</v>
      </c>
      <c r="C511" s="43" t="s">
        <v>72</v>
      </c>
      <c r="D511" s="44" t="s">
        <v>1</v>
      </c>
      <c r="E511" s="45"/>
      <c r="F511" s="105"/>
      <c r="G511" s="105"/>
      <c r="H511" s="46">
        <f>SUM(G512:G516)</f>
        <v>106045</v>
      </c>
      <c r="J511" s="36"/>
      <c r="K511" s="130"/>
      <c r="L511" s="130"/>
      <c r="M511" s="131">
        <f>SUM(L512:L516)</f>
        <v>1.9816505970211662E-3</v>
      </c>
    </row>
    <row r="512" spans="1:13" s="34" customFormat="1">
      <c r="A512" s="33">
        <v>11</v>
      </c>
      <c r="B512" s="34">
        <v>1</v>
      </c>
      <c r="C512" s="34" t="s">
        <v>236</v>
      </c>
      <c r="D512" s="35" t="s">
        <v>15</v>
      </c>
      <c r="E512" s="36">
        <v>46</v>
      </c>
      <c r="F512" s="104">
        <v>1850</v>
      </c>
      <c r="G512" s="104">
        <f t="shared" ref="G512:G516" si="146">+E512*F512</f>
        <v>85100</v>
      </c>
      <c r="H512" s="38"/>
      <c r="J512" s="36"/>
      <c r="K512" s="129">
        <f>+F512/$H$788</f>
        <v>3.4570735107635038E-5</v>
      </c>
      <c r="L512" s="129">
        <f t="shared" ref="L512:L516" si="147">+E512*K512</f>
        <v>1.5902538149512118E-3</v>
      </c>
      <c r="M512" s="40"/>
    </row>
    <row r="513" spans="1:13" s="34" customFormat="1">
      <c r="A513" s="33">
        <v>11</v>
      </c>
      <c r="B513" s="34">
        <v>2</v>
      </c>
      <c r="C513" s="34" t="s">
        <v>252</v>
      </c>
      <c r="D513" s="35" t="s">
        <v>15</v>
      </c>
      <c r="E513" s="36">
        <v>3.5</v>
      </c>
      <c r="F513" s="104">
        <v>2700</v>
      </c>
      <c r="G513" s="104">
        <f t="shared" si="146"/>
        <v>9450</v>
      </c>
      <c r="H513" s="38"/>
      <c r="J513" s="37"/>
      <c r="K513" s="129">
        <f>+F513/$H$788</f>
        <v>5.0454586373305192E-5</v>
      </c>
      <c r="L513" s="129">
        <f t="shared" si="147"/>
        <v>1.7659105230656818E-4</v>
      </c>
      <c r="M513" s="40"/>
    </row>
    <row r="514" spans="1:13" s="34" customFormat="1">
      <c r="A514" s="33">
        <v>11</v>
      </c>
      <c r="B514" s="34">
        <v>3</v>
      </c>
      <c r="C514" s="34" t="s">
        <v>254</v>
      </c>
      <c r="D514" s="35" t="s">
        <v>21</v>
      </c>
      <c r="E514" s="36">
        <v>5</v>
      </c>
      <c r="F514" s="104">
        <v>370</v>
      </c>
      <c r="G514" s="104">
        <f t="shared" si="146"/>
        <v>1850</v>
      </c>
      <c r="H514" s="38"/>
      <c r="J514" s="37"/>
      <c r="K514" s="129">
        <f>+F514/$H$788</f>
        <v>6.9141470215270076E-6</v>
      </c>
      <c r="L514" s="129">
        <f t="shared" si="147"/>
        <v>3.4570735107635038E-5</v>
      </c>
      <c r="M514" s="40"/>
    </row>
    <row r="515" spans="1:13" s="34" customFormat="1">
      <c r="A515" s="33">
        <v>11</v>
      </c>
      <c r="B515" s="34">
        <v>4</v>
      </c>
      <c r="C515" s="34" t="s">
        <v>73</v>
      </c>
      <c r="D515" s="35" t="s">
        <v>21</v>
      </c>
      <c r="E515" s="36">
        <v>18.5</v>
      </c>
      <c r="F515" s="104">
        <v>330</v>
      </c>
      <c r="G515" s="104">
        <f t="shared" si="146"/>
        <v>6105</v>
      </c>
      <c r="H515" s="38"/>
      <c r="J515" s="37"/>
      <c r="K515" s="129">
        <f>+F515/$H$788</f>
        <v>6.1666716678484123E-6</v>
      </c>
      <c r="L515" s="129">
        <f t="shared" si="147"/>
        <v>1.1408342585519563E-4</v>
      </c>
      <c r="M515" s="40"/>
    </row>
    <row r="516" spans="1:13" s="34" customFormat="1">
      <c r="A516" s="33">
        <v>11</v>
      </c>
      <c r="B516" s="34">
        <v>5</v>
      </c>
      <c r="C516" s="34" t="s">
        <v>249</v>
      </c>
      <c r="D516" s="35" t="s">
        <v>26</v>
      </c>
      <c r="E516" s="36">
        <v>6</v>
      </c>
      <c r="F516" s="104">
        <v>590</v>
      </c>
      <c r="G516" s="104">
        <f t="shared" si="146"/>
        <v>3540</v>
      </c>
      <c r="H516" s="38"/>
      <c r="J516" s="37"/>
      <c r="K516" s="129">
        <f>+F516/$H$788</f>
        <v>1.1025261466759284E-5</v>
      </c>
      <c r="L516" s="129">
        <f t="shared" si="147"/>
        <v>6.6151568800555698E-5</v>
      </c>
      <c r="M516" s="40"/>
    </row>
    <row r="517" spans="1:13">
      <c r="A517" s="41">
        <v>12</v>
      </c>
      <c r="B517" s="42" t="s">
        <v>10</v>
      </c>
      <c r="C517" s="43" t="s">
        <v>74</v>
      </c>
      <c r="D517" s="44"/>
      <c r="E517" s="45"/>
      <c r="F517" s="105"/>
      <c r="G517" s="105"/>
      <c r="H517" s="46">
        <f>+G518</f>
        <v>82940</v>
      </c>
      <c r="K517" s="130"/>
      <c r="L517" s="130"/>
      <c r="M517" s="131">
        <f>SUM(L518)</f>
        <v>1.5498901458525678E-3</v>
      </c>
    </row>
    <row r="518" spans="1:13" s="34" customFormat="1">
      <c r="A518" s="33">
        <v>12</v>
      </c>
      <c r="B518" s="34">
        <v>1</v>
      </c>
      <c r="C518" s="34" t="s">
        <v>350</v>
      </c>
      <c r="D518" s="35" t="s">
        <v>15</v>
      </c>
      <c r="E518" s="36">
        <v>65</v>
      </c>
      <c r="F518" s="104">
        <v>1276</v>
      </c>
      <c r="G518" s="104">
        <f>+E518*F518</f>
        <v>82940</v>
      </c>
      <c r="H518" s="38"/>
      <c r="J518" s="37"/>
      <c r="K518" s="129">
        <f>+F518/$H$788</f>
        <v>2.3844463782347197E-5</v>
      </c>
      <c r="L518" s="129">
        <f t="shared" ref="L518" si="148">+E518*K518</f>
        <v>1.5498901458525678E-3</v>
      </c>
      <c r="M518" s="40"/>
    </row>
    <row r="519" spans="1:13">
      <c r="A519" s="77">
        <v>14</v>
      </c>
      <c r="B519" s="42" t="s">
        <v>10</v>
      </c>
      <c r="C519" s="43" t="s">
        <v>77</v>
      </c>
      <c r="D519" s="44"/>
      <c r="E519" s="45"/>
      <c r="F519" s="105"/>
      <c r="G519" s="105"/>
      <c r="H519" s="46">
        <f>SUM(G520:G522)</f>
        <v>41330.457999999999</v>
      </c>
      <c r="K519" s="130"/>
      <c r="L519" s="130"/>
      <c r="M519" s="131">
        <f>SUM(L520:L522)</f>
        <v>7.723374677812083E-4</v>
      </c>
    </row>
    <row r="520" spans="1:13">
      <c r="A520" s="33">
        <v>14</v>
      </c>
      <c r="B520" s="34">
        <v>1</v>
      </c>
      <c r="C520" s="6" t="s">
        <v>156</v>
      </c>
      <c r="D520" s="48" t="s">
        <v>19</v>
      </c>
      <c r="E520" s="36">
        <v>1</v>
      </c>
      <c r="F520" s="104">
        <f>+(H555+H562)*0.023</f>
        <v>12485.458000000001</v>
      </c>
      <c r="G520" s="104">
        <f t="shared" ref="G520:G522" si="149">+E520*F520</f>
        <v>12485.458000000001</v>
      </c>
      <c r="H520" s="38"/>
      <c r="K520" s="129">
        <f>+F520/$H$788</f>
        <v>2.3331430335973122E-4</v>
      </c>
      <c r="L520" s="129">
        <f t="shared" ref="L520:L522" si="150">+E520*K520</f>
        <v>2.3331430335973122E-4</v>
      </c>
      <c r="M520" s="40"/>
    </row>
    <row r="521" spans="1:13">
      <c r="A521" s="33">
        <v>14</v>
      </c>
      <c r="B521" s="34">
        <v>2</v>
      </c>
      <c r="C521" s="6" t="s">
        <v>157</v>
      </c>
      <c r="D521" s="48" t="s">
        <v>15</v>
      </c>
      <c r="E521" s="36">
        <v>1</v>
      </c>
      <c r="F521" s="104">
        <v>22545</v>
      </c>
      <c r="G521" s="104">
        <f t="shared" si="149"/>
        <v>22545</v>
      </c>
      <c r="H521" s="38"/>
      <c r="I521" s="7"/>
      <c r="K521" s="129">
        <f>+F521/$H$788</f>
        <v>4.2129579621709835E-4</v>
      </c>
      <c r="L521" s="129">
        <f t="shared" si="150"/>
        <v>4.2129579621709835E-4</v>
      </c>
      <c r="M521" s="40"/>
    </row>
    <row r="522" spans="1:13" ht="15.75" thickBot="1">
      <c r="A522" s="33">
        <v>14</v>
      </c>
      <c r="B522" s="34">
        <v>3</v>
      </c>
      <c r="C522" s="6" t="s">
        <v>158</v>
      </c>
      <c r="D522" s="48" t="s">
        <v>19</v>
      </c>
      <c r="E522" s="47">
        <v>1</v>
      </c>
      <c r="F522" s="100">
        <v>6300</v>
      </c>
      <c r="G522" s="104">
        <f t="shared" si="149"/>
        <v>6300</v>
      </c>
      <c r="H522" s="38"/>
      <c r="K522" s="129">
        <f>+F522/$H$788</f>
        <v>1.1772736820437879E-4</v>
      </c>
      <c r="L522" s="129">
        <f t="shared" si="150"/>
        <v>1.1772736820437879E-4</v>
      </c>
      <c r="M522" s="40"/>
    </row>
    <row r="523" spans="1:13" ht="15.75" thickBot="1">
      <c r="A523" s="68"/>
      <c r="B523" s="69"/>
      <c r="C523" s="55" t="s">
        <v>244</v>
      </c>
      <c r="D523" s="56"/>
      <c r="E523" s="57"/>
      <c r="F523" s="106"/>
      <c r="G523" s="106"/>
      <c r="H523" s="57">
        <f>+H463+H466+H470+H474+H485+H489+H491+H502+H504+H509+H511+H517+H519</f>
        <v>969011.11800000002</v>
      </c>
      <c r="K523" s="125"/>
      <c r="L523" s="125"/>
      <c r="M523" s="143">
        <f>+M463+M466+M470+M474+M485+M489+M491+M502+M504+M509+M511+M517+M519</f>
        <v>1.8107798203638531E-2</v>
      </c>
    </row>
    <row r="524" spans="1:13" s="34" customFormat="1">
      <c r="A524" s="20"/>
      <c r="B524" s="71"/>
      <c r="C524" s="72"/>
      <c r="D524" s="54"/>
      <c r="E524" s="22"/>
      <c r="F524" s="101"/>
      <c r="G524" s="101"/>
      <c r="H524" s="22"/>
      <c r="J524" s="37"/>
      <c r="K524" s="123"/>
      <c r="L524" s="123"/>
      <c r="M524" s="124"/>
    </row>
    <row r="525" spans="1:13" ht="15.75" thickBot="1">
      <c r="A525" s="20" t="s">
        <v>2</v>
      </c>
      <c r="B525" s="58" t="s">
        <v>3</v>
      </c>
      <c r="C525" s="21" t="s">
        <v>4</v>
      </c>
      <c r="D525" s="21" t="s">
        <v>5</v>
      </c>
      <c r="E525" s="22" t="s">
        <v>6</v>
      </c>
      <c r="F525" s="22" t="s">
        <v>7</v>
      </c>
      <c r="G525" s="22" t="s">
        <v>471</v>
      </c>
      <c r="H525" s="59" t="s">
        <v>472</v>
      </c>
      <c r="K525" s="132"/>
      <c r="L525" s="132"/>
      <c r="M525" s="133"/>
    </row>
    <row r="526" spans="1:13" ht="15.75" thickBot="1">
      <c r="A526" s="68"/>
      <c r="B526" s="24" t="s">
        <v>160</v>
      </c>
      <c r="C526" s="60" t="s">
        <v>245</v>
      </c>
      <c r="D526" s="24"/>
      <c r="E526" s="57"/>
      <c r="F526" s="106"/>
      <c r="G526" s="106"/>
      <c r="H526" s="57"/>
      <c r="K526" s="125"/>
      <c r="L526" s="125"/>
      <c r="M526" s="126"/>
    </row>
    <row r="527" spans="1:13">
      <c r="A527" s="25">
        <v>15</v>
      </c>
      <c r="B527" s="26" t="s">
        <v>10</v>
      </c>
      <c r="C527" s="27" t="s">
        <v>85</v>
      </c>
      <c r="D527" s="28"/>
      <c r="E527" s="29"/>
      <c r="F527" s="103"/>
      <c r="G527" s="103"/>
      <c r="H527" s="30">
        <f>SUM(G528:G530)</f>
        <v>117840</v>
      </c>
      <c r="J527" s="114"/>
      <c r="K527" s="127"/>
      <c r="L527" s="127"/>
      <c r="M527" s="128">
        <f>SUM(L528:L530)</f>
        <v>2.2020623919371423E-3</v>
      </c>
    </row>
    <row r="528" spans="1:13">
      <c r="A528" s="33">
        <v>15</v>
      </c>
      <c r="B528" s="34">
        <v>1</v>
      </c>
      <c r="C528" s="6" t="s">
        <v>416</v>
      </c>
      <c r="D528" s="64" t="s">
        <v>26</v>
      </c>
      <c r="E528" s="47">
        <v>1</v>
      </c>
      <c r="F528" s="100">
        <v>21800</v>
      </c>
      <c r="G528" s="100">
        <f t="shared" ref="G528:G530" si="151">+E528*F528</f>
        <v>21800</v>
      </c>
      <c r="H528" s="38"/>
      <c r="K528" s="129">
        <f>+F528/$H$788</f>
        <v>4.0737406775483452E-4</v>
      </c>
      <c r="L528" s="129">
        <f t="shared" ref="L528:L530" si="152">+E528*K528</f>
        <v>4.0737406775483452E-4</v>
      </c>
      <c r="M528" s="40"/>
    </row>
    <row r="529" spans="1:13">
      <c r="A529" s="33">
        <v>15</v>
      </c>
      <c r="B529" s="34">
        <v>2</v>
      </c>
      <c r="C529" s="6" t="s">
        <v>429</v>
      </c>
      <c r="D529" s="64" t="s">
        <v>26</v>
      </c>
      <c r="E529" s="47">
        <v>1</v>
      </c>
      <c r="F529" s="100">
        <v>2040</v>
      </c>
      <c r="G529" s="100">
        <f t="shared" si="151"/>
        <v>2040</v>
      </c>
      <c r="H529" s="38"/>
      <c r="K529" s="129">
        <f>+F529/$H$788</f>
        <v>3.8121243037608366E-5</v>
      </c>
      <c r="L529" s="129">
        <f t="shared" si="152"/>
        <v>3.8121243037608366E-5</v>
      </c>
      <c r="M529" s="40"/>
    </row>
    <row r="530" spans="1:13">
      <c r="A530" s="33">
        <v>15</v>
      </c>
      <c r="B530" s="34">
        <v>3</v>
      </c>
      <c r="C530" s="6" t="s">
        <v>438</v>
      </c>
      <c r="D530" s="64" t="s">
        <v>26</v>
      </c>
      <c r="E530" s="47">
        <v>4</v>
      </c>
      <c r="F530" s="100">
        <v>23500</v>
      </c>
      <c r="G530" s="100">
        <f t="shared" si="151"/>
        <v>94000</v>
      </c>
      <c r="H530" s="38"/>
      <c r="K530" s="129">
        <f>+F530/$H$788</f>
        <v>4.3914177028617484E-4</v>
      </c>
      <c r="L530" s="129">
        <f t="shared" si="152"/>
        <v>1.7565670811446994E-3</v>
      </c>
      <c r="M530" s="40"/>
    </row>
    <row r="531" spans="1:13">
      <c r="A531" s="41">
        <v>16</v>
      </c>
      <c r="B531" s="42" t="s">
        <v>10</v>
      </c>
      <c r="C531" s="43" t="s">
        <v>86</v>
      </c>
      <c r="D531" s="44"/>
      <c r="E531" s="45"/>
      <c r="F531" s="105"/>
      <c r="G531" s="105"/>
      <c r="H531" s="46">
        <f>SUM(G532:G536)</f>
        <v>82320</v>
      </c>
      <c r="J531" s="115"/>
      <c r="K531" s="130"/>
      <c r="L531" s="130"/>
      <c r="M531" s="131">
        <f>SUM(L532:L536)</f>
        <v>1.5383042778705494E-3</v>
      </c>
    </row>
    <row r="532" spans="1:13" s="34" customFormat="1">
      <c r="A532" s="61">
        <v>16</v>
      </c>
      <c r="B532" s="62">
        <v>1</v>
      </c>
      <c r="C532" s="34" t="s">
        <v>402</v>
      </c>
      <c r="D532" s="64" t="s">
        <v>26</v>
      </c>
      <c r="E532" s="36">
        <v>1</v>
      </c>
      <c r="F532" s="104">
        <v>18300</v>
      </c>
      <c r="G532" s="100">
        <f t="shared" ref="G532:G540" si="153">+E532*F532</f>
        <v>18300</v>
      </c>
      <c r="H532" s="38"/>
      <c r="J532" s="7"/>
      <c r="K532" s="129">
        <f>+F532/$H$788</f>
        <v>3.4196997430795741E-4</v>
      </c>
      <c r="L532" s="129">
        <f t="shared" ref="L532:L536" si="154">+E532*K532</f>
        <v>3.4196997430795741E-4</v>
      </c>
      <c r="M532" s="40"/>
    </row>
    <row r="533" spans="1:13" s="34" customFormat="1">
      <c r="A533" s="61">
        <v>16.2</v>
      </c>
      <c r="B533" s="62">
        <v>2</v>
      </c>
      <c r="C533" s="34" t="s">
        <v>403</v>
      </c>
      <c r="D533" s="64" t="s">
        <v>26</v>
      </c>
      <c r="E533" s="36">
        <v>1</v>
      </c>
      <c r="F533" s="104">
        <v>16200</v>
      </c>
      <c r="G533" s="100">
        <f t="shared" si="153"/>
        <v>16200</v>
      </c>
      <c r="H533" s="38"/>
      <c r="J533" s="7"/>
      <c r="K533" s="129">
        <f>+F533/$H$788</f>
        <v>3.0272751823983118E-4</v>
      </c>
      <c r="L533" s="129">
        <f t="shared" si="154"/>
        <v>3.0272751823983118E-4</v>
      </c>
      <c r="M533" s="40"/>
    </row>
    <row r="534" spans="1:13" s="34" customFormat="1">
      <c r="A534" s="61">
        <v>16.399999999999999</v>
      </c>
      <c r="B534" s="62">
        <v>3</v>
      </c>
      <c r="C534" s="34" t="s">
        <v>404</v>
      </c>
      <c r="D534" s="64" t="s">
        <v>26</v>
      </c>
      <c r="E534" s="36">
        <v>2</v>
      </c>
      <c r="F534" s="104">
        <v>3915</v>
      </c>
      <c r="G534" s="100">
        <f t="shared" si="153"/>
        <v>7830</v>
      </c>
      <c r="H534" s="38"/>
      <c r="J534" s="7"/>
      <c r="K534" s="129">
        <f>+F534/$H$788</f>
        <v>7.3159150241292533E-5</v>
      </c>
      <c r="L534" s="129">
        <f t="shared" si="154"/>
        <v>1.4631830048258507E-4</v>
      </c>
      <c r="M534" s="40"/>
    </row>
    <row r="535" spans="1:13" s="34" customFormat="1">
      <c r="A535" s="61">
        <v>16.399999999999999</v>
      </c>
      <c r="B535" s="62">
        <v>4</v>
      </c>
      <c r="C535" s="34" t="s">
        <v>405</v>
      </c>
      <c r="D535" s="64" t="s">
        <v>26</v>
      </c>
      <c r="E535" s="36">
        <v>1</v>
      </c>
      <c r="F535" s="104">
        <v>26890</v>
      </c>
      <c r="G535" s="100">
        <f t="shared" si="153"/>
        <v>26890</v>
      </c>
      <c r="H535" s="38"/>
      <c r="J535" s="7"/>
      <c r="K535" s="129">
        <f>+F535/$H$788</f>
        <v>5.0249030651043582E-4</v>
      </c>
      <c r="L535" s="129">
        <f t="shared" si="154"/>
        <v>5.0249030651043582E-4</v>
      </c>
      <c r="M535" s="40"/>
    </row>
    <row r="536" spans="1:13" s="34" customFormat="1">
      <c r="A536" s="61">
        <v>16.399999999999999</v>
      </c>
      <c r="B536" s="62">
        <v>5</v>
      </c>
      <c r="C536" s="34" t="s">
        <v>406</v>
      </c>
      <c r="D536" s="64" t="s">
        <v>26</v>
      </c>
      <c r="E536" s="36">
        <v>1</v>
      </c>
      <c r="F536" s="104">
        <v>13100</v>
      </c>
      <c r="G536" s="100">
        <f t="shared" si="153"/>
        <v>13100</v>
      </c>
      <c r="H536" s="38"/>
      <c r="J536" s="7"/>
      <c r="K536" s="129">
        <f>+F536/$H$788</f>
        <v>2.4479817832974004E-4</v>
      </c>
      <c r="L536" s="129">
        <f t="shared" si="154"/>
        <v>2.4479817832974004E-4</v>
      </c>
      <c r="M536" s="40"/>
    </row>
    <row r="537" spans="1:13">
      <c r="A537" s="41">
        <v>17</v>
      </c>
      <c r="B537" s="42" t="s">
        <v>10</v>
      </c>
      <c r="C537" s="43" t="s">
        <v>87</v>
      </c>
      <c r="D537" s="66"/>
      <c r="E537" s="45"/>
      <c r="F537" s="105"/>
      <c r="G537" s="105"/>
      <c r="H537" s="46">
        <f>SUM(G538:G541)</f>
        <v>593920</v>
      </c>
      <c r="J537" s="78"/>
      <c r="K537" s="130"/>
      <c r="L537" s="130"/>
      <c r="M537" s="131">
        <f>SUM(L538:L541)</f>
        <v>1.1098514051419785E-2</v>
      </c>
    </row>
    <row r="538" spans="1:13" s="34" customFormat="1">
      <c r="A538" s="61">
        <v>17</v>
      </c>
      <c r="B538" s="62">
        <v>1</v>
      </c>
      <c r="C538" s="34" t="s">
        <v>462</v>
      </c>
      <c r="D538" s="64" t="s">
        <v>26</v>
      </c>
      <c r="E538" s="36">
        <v>1</v>
      </c>
      <c r="F538" s="104">
        <v>7750</v>
      </c>
      <c r="G538" s="100">
        <f t="shared" si="153"/>
        <v>7750</v>
      </c>
      <c r="H538" s="38"/>
      <c r="J538" s="7"/>
      <c r="K538" s="129">
        <f>+F538/$H$788</f>
        <v>1.4482334977522786E-4</v>
      </c>
      <c r="L538" s="129">
        <f t="shared" ref="L538:L541" si="155">+E538*K538</f>
        <v>1.4482334977522786E-4</v>
      </c>
      <c r="M538" s="40"/>
    </row>
    <row r="539" spans="1:13">
      <c r="A539" s="33">
        <v>17</v>
      </c>
      <c r="B539" s="79">
        <v>2</v>
      </c>
      <c r="C539" s="34" t="s">
        <v>463</v>
      </c>
      <c r="D539" s="64" t="s">
        <v>26</v>
      </c>
      <c r="E539" s="36">
        <v>1</v>
      </c>
      <c r="F539" s="104">
        <v>21670</v>
      </c>
      <c r="G539" s="100">
        <f t="shared" si="153"/>
        <v>21670</v>
      </c>
      <c r="H539" s="38"/>
      <c r="I539" s="7"/>
      <c r="K539" s="129">
        <f>+F539/$H$788</f>
        <v>4.049447728553791E-4</v>
      </c>
      <c r="L539" s="129">
        <f t="shared" si="155"/>
        <v>4.049447728553791E-4</v>
      </c>
      <c r="M539" s="40"/>
    </row>
    <row r="540" spans="1:13">
      <c r="A540" s="61">
        <v>17</v>
      </c>
      <c r="B540" s="62">
        <v>3</v>
      </c>
      <c r="C540" s="34" t="s">
        <v>464</v>
      </c>
      <c r="D540" s="64" t="s">
        <v>26</v>
      </c>
      <c r="E540" s="36">
        <v>1</v>
      </c>
      <c r="F540" s="104">
        <v>1200</v>
      </c>
      <c r="G540" s="100">
        <f t="shared" si="153"/>
        <v>1200</v>
      </c>
      <c r="H540" s="38"/>
      <c r="K540" s="129">
        <f>+F540/$H$788</f>
        <v>2.2424260610357863E-5</v>
      </c>
      <c r="L540" s="129">
        <f t="shared" si="155"/>
        <v>2.2424260610357863E-5</v>
      </c>
      <c r="M540" s="40"/>
    </row>
    <row r="541" spans="1:13">
      <c r="A541" s="61">
        <v>17</v>
      </c>
      <c r="B541" s="62">
        <v>7</v>
      </c>
      <c r="C541" s="34" t="s">
        <v>443</v>
      </c>
      <c r="D541" s="64" t="s">
        <v>19</v>
      </c>
      <c r="E541" s="36">
        <v>1</v>
      </c>
      <c r="F541" s="104">
        <v>563300</v>
      </c>
      <c r="G541" s="100">
        <f t="shared" ref="G541" si="156">+E541*F541</f>
        <v>563300</v>
      </c>
      <c r="H541" s="38"/>
      <c r="K541" s="129">
        <f>+F541/$H$788</f>
        <v>1.0526321668178821E-2</v>
      </c>
      <c r="L541" s="129">
        <f t="shared" si="155"/>
        <v>1.0526321668178821E-2</v>
      </c>
      <c r="M541" s="40"/>
    </row>
    <row r="542" spans="1:13">
      <c r="A542" s="41">
        <v>18</v>
      </c>
      <c r="B542" s="42" t="s">
        <v>10</v>
      </c>
      <c r="C542" s="43" t="s">
        <v>162</v>
      </c>
      <c r="D542" s="66"/>
      <c r="E542" s="45"/>
      <c r="F542" s="105"/>
      <c r="G542" s="105"/>
      <c r="H542" s="46">
        <f>SUM(G543:G552)</f>
        <v>808180</v>
      </c>
      <c r="J542" s="78"/>
      <c r="K542" s="130"/>
      <c r="L542" s="130"/>
      <c r="M542" s="131">
        <f>SUM(L543:L552)</f>
        <v>1.5102365783399182E-2</v>
      </c>
    </row>
    <row r="543" spans="1:13">
      <c r="A543" s="61">
        <v>18</v>
      </c>
      <c r="B543" s="62">
        <v>1</v>
      </c>
      <c r="C543" s="34" t="s">
        <v>279</v>
      </c>
      <c r="D543" s="64" t="s">
        <v>26</v>
      </c>
      <c r="E543" s="36">
        <v>6</v>
      </c>
      <c r="F543" s="104">
        <v>51600</v>
      </c>
      <c r="G543" s="100">
        <f t="shared" ref="G543:G552" si="157">+E543*F543</f>
        <v>309600</v>
      </c>
      <c r="H543" s="38"/>
      <c r="K543" s="129">
        <f t="shared" ref="K543:K552" si="158">+F543/$H$788</f>
        <v>9.6424320624538811E-4</v>
      </c>
      <c r="L543" s="129">
        <f t="shared" ref="L543:L552" si="159">+E543*K543</f>
        <v>5.7854592374723289E-3</v>
      </c>
      <c r="M543" s="40"/>
    </row>
    <row r="544" spans="1:13">
      <c r="A544" s="61">
        <v>18</v>
      </c>
      <c r="B544" s="62">
        <v>2</v>
      </c>
      <c r="C544" s="34" t="s">
        <v>280</v>
      </c>
      <c r="D544" s="64" t="s">
        <v>26</v>
      </c>
      <c r="E544" s="36">
        <v>2</v>
      </c>
      <c r="F544" s="104">
        <v>72300</v>
      </c>
      <c r="G544" s="100">
        <f t="shared" si="157"/>
        <v>144600</v>
      </c>
      <c r="H544" s="38"/>
      <c r="K544" s="129">
        <f t="shared" si="158"/>
        <v>1.3510617017740614E-3</v>
      </c>
      <c r="L544" s="129">
        <f t="shared" si="159"/>
        <v>2.7021234035481227E-3</v>
      </c>
      <c r="M544" s="40"/>
    </row>
    <row r="545" spans="1:13">
      <c r="A545" s="61">
        <v>18</v>
      </c>
      <c r="B545" s="62">
        <v>3</v>
      </c>
      <c r="C545" s="34" t="s">
        <v>281</v>
      </c>
      <c r="D545" s="64" t="s">
        <v>26</v>
      </c>
      <c r="E545" s="36">
        <v>1</v>
      </c>
      <c r="F545" s="104">
        <v>77900</v>
      </c>
      <c r="G545" s="100">
        <f t="shared" si="157"/>
        <v>77900</v>
      </c>
      <c r="H545" s="38"/>
      <c r="K545" s="129">
        <f t="shared" si="158"/>
        <v>1.4557082512890646E-3</v>
      </c>
      <c r="L545" s="129">
        <f t="shared" si="159"/>
        <v>1.4557082512890646E-3</v>
      </c>
      <c r="M545" s="40"/>
    </row>
    <row r="546" spans="1:13">
      <c r="A546" s="61">
        <v>18</v>
      </c>
      <c r="B546" s="62">
        <v>4</v>
      </c>
      <c r="C546" s="34" t="s">
        <v>282</v>
      </c>
      <c r="D546" s="64" t="s">
        <v>26</v>
      </c>
      <c r="E546" s="36">
        <v>1</v>
      </c>
      <c r="F546" s="104">
        <v>67000</v>
      </c>
      <c r="G546" s="100">
        <f t="shared" si="157"/>
        <v>67000</v>
      </c>
      <c r="H546" s="38"/>
      <c r="K546" s="129">
        <f t="shared" si="158"/>
        <v>1.2520212174116474E-3</v>
      </c>
      <c r="L546" s="129">
        <f t="shared" si="159"/>
        <v>1.2520212174116474E-3</v>
      </c>
      <c r="M546" s="40"/>
    </row>
    <row r="547" spans="1:13">
      <c r="A547" s="61">
        <v>18</v>
      </c>
      <c r="B547" s="62">
        <v>5</v>
      </c>
      <c r="C547" s="34" t="s">
        <v>477</v>
      </c>
      <c r="D547" s="64" t="s">
        <v>26</v>
      </c>
      <c r="E547" s="36">
        <v>1</v>
      </c>
      <c r="F547" s="104">
        <v>28160</v>
      </c>
      <c r="G547" s="100">
        <f t="shared" si="157"/>
        <v>28160</v>
      </c>
      <c r="H547" s="38"/>
      <c r="K547" s="129">
        <f t="shared" si="158"/>
        <v>5.2622264898973122E-4</v>
      </c>
      <c r="L547" s="129">
        <f t="shared" si="159"/>
        <v>5.2622264898973122E-4</v>
      </c>
      <c r="M547" s="40"/>
    </row>
    <row r="548" spans="1:13">
      <c r="A548" s="61">
        <v>18</v>
      </c>
      <c r="B548" s="62">
        <v>6</v>
      </c>
      <c r="C548" s="34" t="s">
        <v>283</v>
      </c>
      <c r="D548" s="64" t="s">
        <v>19</v>
      </c>
      <c r="E548" s="36">
        <v>1</v>
      </c>
      <c r="F548" s="104">
        <v>138580</v>
      </c>
      <c r="G548" s="100">
        <f t="shared" si="157"/>
        <v>138580</v>
      </c>
      <c r="H548" s="38"/>
      <c r="K548" s="129">
        <f t="shared" si="158"/>
        <v>2.5896283628194941E-3</v>
      </c>
      <c r="L548" s="129">
        <f t="shared" si="159"/>
        <v>2.5896283628194941E-3</v>
      </c>
      <c r="M548" s="40"/>
    </row>
    <row r="549" spans="1:13">
      <c r="A549" s="61">
        <v>18</v>
      </c>
      <c r="B549" s="62">
        <v>7</v>
      </c>
      <c r="C549" s="34" t="s">
        <v>284</v>
      </c>
      <c r="D549" s="64" t="s">
        <v>26</v>
      </c>
      <c r="E549" s="36">
        <v>1</v>
      </c>
      <c r="F549" s="104">
        <v>22500</v>
      </c>
      <c r="G549" s="100">
        <f t="shared" si="157"/>
        <v>22500</v>
      </c>
      <c r="H549" s="38"/>
      <c r="K549" s="129">
        <f t="shared" si="158"/>
        <v>4.2045488644420993E-4</v>
      </c>
      <c r="L549" s="129">
        <f t="shared" si="159"/>
        <v>4.2045488644420993E-4</v>
      </c>
      <c r="M549" s="40"/>
    </row>
    <row r="550" spans="1:13">
      <c r="A550" s="61">
        <v>18</v>
      </c>
      <c r="B550" s="62">
        <v>8</v>
      </c>
      <c r="C550" s="34" t="s">
        <v>285</v>
      </c>
      <c r="D550" s="64" t="s">
        <v>26</v>
      </c>
      <c r="E550" s="36">
        <v>1</v>
      </c>
      <c r="F550" s="104">
        <v>6960</v>
      </c>
      <c r="G550" s="100">
        <f t="shared" si="157"/>
        <v>6960</v>
      </c>
      <c r="H550" s="38"/>
      <c r="K550" s="129">
        <f t="shared" si="158"/>
        <v>1.300607115400756E-4</v>
      </c>
      <c r="L550" s="129">
        <f t="shared" si="159"/>
        <v>1.300607115400756E-4</v>
      </c>
      <c r="M550" s="40"/>
    </row>
    <row r="551" spans="1:13">
      <c r="A551" s="61">
        <v>18</v>
      </c>
      <c r="B551" s="62">
        <v>9</v>
      </c>
      <c r="C551" s="34" t="s">
        <v>286</v>
      </c>
      <c r="D551" s="64" t="s">
        <v>26</v>
      </c>
      <c r="E551" s="36">
        <v>1</v>
      </c>
      <c r="F551" s="104">
        <v>4680</v>
      </c>
      <c r="G551" s="100">
        <f t="shared" si="157"/>
        <v>4680</v>
      </c>
      <c r="H551" s="38"/>
      <c r="K551" s="129">
        <f t="shared" si="158"/>
        <v>8.7454616380395664E-5</v>
      </c>
      <c r="L551" s="129">
        <f t="shared" si="159"/>
        <v>8.7454616380395664E-5</v>
      </c>
      <c r="M551" s="40"/>
    </row>
    <row r="552" spans="1:13">
      <c r="A552" s="61">
        <v>18</v>
      </c>
      <c r="B552" s="62">
        <v>10</v>
      </c>
      <c r="C552" s="34" t="s">
        <v>287</v>
      </c>
      <c r="D552" s="64" t="s">
        <v>19</v>
      </c>
      <c r="E552" s="36">
        <v>1</v>
      </c>
      <c r="F552" s="104">
        <v>8200</v>
      </c>
      <c r="G552" s="100">
        <f t="shared" si="157"/>
        <v>8200</v>
      </c>
      <c r="H552" s="38"/>
      <c r="K552" s="129">
        <f t="shared" si="158"/>
        <v>1.5323244750411208E-4</v>
      </c>
      <c r="L552" s="129">
        <f t="shared" si="159"/>
        <v>1.5323244750411208E-4</v>
      </c>
      <c r="M552" s="40"/>
    </row>
    <row r="553" spans="1:13">
      <c r="A553" s="41">
        <v>19</v>
      </c>
      <c r="B553" s="42">
        <v>0</v>
      </c>
      <c r="C553" s="43" t="s">
        <v>91</v>
      </c>
      <c r="D553" s="66"/>
      <c r="E553" s="45"/>
      <c r="F553" s="105"/>
      <c r="G553" s="105"/>
      <c r="H553" s="46">
        <f>+G554</f>
        <v>1400</v>
      </c>
      <c r="J553" s="78"/>
      <c r="K553" s="130"/>
      <c r="L553" s="130"/>
      <c r="M553" s="131">
        <f>SUM(L554)</f>
        <v>2.6161637378750842E-5</v>
      </c>
    </row>
    <row r="554" spans="1:13">
      <c r="A554" s="33">
        <v>19</v>
      </c>
      <c r="B554" s="34">
        <v>1</v>
      </c>
      <c r="C554" s="34" t="s">
        <v>292</v>
      </c>
      <c r="D554" s="64" t="s">
        <v>26</v>
      </c>
      <c r="E554" s="36">
        <v>1</v>
      </c>
      <c r="F554" s="104">
        <v>1400</v>
      </c>
      <c r="G554" s="100">
        <f>+E554*F554</f>
        <v>1400</v>
      </c>
      <c r="H554" s="38"/>
      <c r="K554" s="129">
        <f>+F554/$H$788</f>
        <v>2.6161637378750842E-5</v>
      </c>
      <c r="L554" s="129">
        <f t="shared" ref="L554" si="160">+E554*K554</f>
        <v>2.6161637378750842E-5</v>
      </c>
      <c r="M554" s="40"/>
    </row>
    <row r="555" spans="1:13">
      <c r="A555" s="41">
        <v>20</v>
      </c>
      <c r="B555" s="42" t="s">
        <v>10</v>
      </c>
      <c r="C555" s="43" t="s">
        <v>92</v>
      </c>
      <c r="D555" s="44"/>
      <c r="E555" s="45"/>
      <c r="F555" s="105"/>
      <c r="G555" s="105"/>
      <c r="H555" s="46">
        <f>SUM(G556:G561)</f>
        <v>298836</v>
      </c>
      <c r="J555" s="78"/>
      <c r="K555" s="130"/>
      <c r="L555" s="130"/>
      <c r="M555" s="131">
        <f>SUM(L556:L561)</f>
        <v>5.5843136197974179E-3</v>
      </c>
    </row>
    <row r="556" spans="1:13">
      <c r="A556" s="33">
        <v>20</v>
      </c>
      <c r="B556" s="34">
        <v>1</v>
      </c>
      <c r="C556" s="6" t="s">
        <v>93</v>
      </c>
      <c r="D556" s="35" t="s">
        <v>19</v>
      </c>
      <c r="E556" s="47">
        <v>1</v>
      </c>
      <c r="F556" s="100">
        <v>40900</v>
      </c>
      <c r="G556" s="100">
        <f>+E556*F556</f>
        <v>40900</v>
      </c>
      <c r="H556" s="38"/>
      <c r="K556" s="129">
        <f t="shared" ref="K556:K561" si="161">+F556/$H$788</f>
        <v>7.6429354913636386E-4</v>
      </c>
      <c r="L556" s="129">
        <f t="shared" ref="L556:L561" si="162">+E556*K556</f>
        <v>7.6429354913636386E-4</v>
      </c>
      <c r="M556" s="40"/>
    </row>
    <row r="557" spans="1:13">
      <c r="A557" s="33">
        <v>20</v>
      </c>
      <c r="B557" s="34">
        <v>2</v>
      </c>
      <c r="C557" s="6" t="s">
        <v>96</v>
      </c>
      <c r="D557" s="35" t="s">
        <v>19</v>
      </c>
      <c r="E557" s="47">
        <v>1</v>
      </c>
      <c r="F557" s="100">
        <v>43900</v>
      </c>
      <c r="G557" s="100">
        <f t="shared" ref="G557:G561" si="163">+E557*F557</f>
        <v>43900</v>
      </c>
      <c r="H557" s="38"/>
      <c r="K557" s="129">
        <f t="shared" si="161"/>
        <v>8.2035420066225854E-4</v>
      </c>
      <c r="L557" s="129">
        <f t="shared" si="162"/>
        <v>8.2035420066225854E-4</v>
      </c>
      <c r="M557" s="40"/>
    </row>
    <row r="558" spans="1:13">
      <c r="A558" s="33">
        <v>20</v>
      </c>
      <c r="B558" s="34">
        <v>3</v>
      </c>
      <c r="C558" s="34" t="s">
        <v>97</v>
      </c>
      <c r="D558" s="35" t="s">
        <v>19</v>
      </c>
      <c r="E558" s="36">
        <v>1</v>
      </c>
      <c r="F558" s="104">
        <v>124000</v>
      </c>
      <c r="G558" s="100">
        <f t="shared" si="163"/>
        <v>124000</v>
      </c>
      <c r="H558" s="38"/>
      <c r="K558" s="129">
        <f t="shared" si="161"/>
        <v>2.3171735964036457E-3</v>
      </c>
      <c r="L558" s="129">
        <f t="shared" si="162"/>
        <v>2.3171735964036457E-3</v>
      </c>
      <c r="M558" s="40"/>
    </row>
    <row r="559" spans="1:13" s="34" customFormat="1">
      <c r="A559" s="33">
        <v>20</v>
      </c>
      <c r="B559" s="34">
        <v>4</v>
      </c>
      <c r="C559" s="34" t="s">
        <v>164</v>
      </c>
      <c r="D559" s="35" t="s">
        <v>26</v>
      </c>
      <c r="E559" s="36">
        <v>2</v>
      </c>
      <c r="F559" s="104">
        <v>18600</v>
      </c>
      <c r="G559" s="100">
        <f t="shared" si="163"/>
        <v>37200</v>
      </c>
      <c r="H559" s="38"/>
      <c r="J559" s="37"/>
      <c r="K559" s="129">
        <f t="shared" si="161"/>
        <v>3.4757603946054691E-4</v>
      </c>
      <c r="L559" s="129">
        <f t="shared" si="162"/>
        <v>6.9515207892109382E-4</v>
      </c>
      <c r="M559" s="40"/>
    </row>
    <row r="560" spans="1:13" s="34" customFormat="1">
      <c r="A560" s="33">
        <v>20</v>
      </c>
      <c r="B560" s="34">
        <v>5</v>
      </c>
      <c r="C560" s="34" t="s">
        <v>452</v>
      </c>
      <c r="D560" s="35" t="s">
        <v>26</v>
      </c>
      <c r="E560" s="36">
        <v>1</v>
      </c>
      <c r="F560" s="104">
        <v>14136</v>
      </c>
      <c r="G560" s="100">
        <f t="shared" si="163"/>
        <v>14136</v>
      </c>
      <c r="H560" s="38"/>
      <c r="J560" s="37"/>
      <c r="K560" s="129">
        <f t="shared" si="161"/>
        <v>2.6415778999001562E-4</v>
      </c>
      <c r="L560" s="129">
        <f t="shared" si="162"/>
        <v>2.6415778999001562E-4</v>
      </c>
      <c r="M560" s="40"/>
    </row>
    <row r="561" spans="1:13" s="34" customFormat="1">
      <c r="A561" s="33">
        <v>20</v>
      </c>
      <c r="B561" s="34">
        <v>6</v>
      </c>
      <c r="C561" s="34" t="s">
        <v>487</v>
      </c>
      <c r="D561" s="35" t="s">
        <v>19</v>
      </c>
      <c r="E561" s="36">
        <v>1</v>
      </c>
      <c r="F561" s="104">
        <v>38700</v>
      </c>
      <c r="G561" s="100">
        <f t="shared" si="163"/>
        <v>38700</v>
      </c>
      <c r="H561" s="38"/>
      <c r="J561" s="37"/>
      <c r="K561" s="129">
        <f t="shared" si="161"/>
        <v>7.2318240468404111E-4</v>
      </c>
      <c r="L561" s="129">
        <f t="shared" si="162"/>
        <v>7.2318240468404111E-4</v>
      </c>
      <c r="M561" s="40"/>
    </row>
    <row r="562" spans="1:13">
      <c r="A562" s="41">
        <v>21</v>
      </c>
      <c r="B562" s="42" t="s">
        <v>10</v>
      </c>
      <c r="C562" s="43" t="s">
        <v>98</v>
      </c>
      <c r="D562" s="44"/>
      <c r="E562" s="45"/>
      <c r="F562" s="105"/>
      <c r="G562" s="105"/>
      <c r="H562" s="46">
        <f>SUM(G563:G572)</f>
        <v>244010</v>
      </c>
      <c r="J562" s="78"/>
      <c r="K562" s="130"/>
      <c r="L562" s="130"/>
      <c r="M562" s="131">
        <f>SUM(L563:L572)</f>
        <v>4.5597865262778517E-3</v>
      </c>
    </row>
    <row r="563" spans="1:13" s="34" customFormat="1">
      <c r="A563" s="61">
        <v>21</v>
      </c>
      <c r="B563" s="62">
        <v>1</v>
      </c>
      <c r="C563" s="34" t="s">
        <v>369</v>
      </c>
      <c r="D563" s="35" t="s">
        <v>19</v>
      </c>
      <c r="E563" s="36">
        <v>1</v>
      </c>
      <c r="F563" s="104">
        <v>63870</v>
      </c>
      <c r="G563" s="100">
        <f t="shared" ref="G563:G577" si="164">+E563*F563</f>
        <v>63870</v>
      </c>
      <c r="H563" s="38"/>
      <c r="J563" s="37"/>
      <c r="K563" s="129">
        <f t="shared" ref="K563:K572" si="165">+F563/$H$788</f>
        <v>1.1935312709862973E-3</v>
      </c>
      <c r="L563" s="129">
        <f t="shared" ref="L563:L572" si="166">+E563*K563</f>
        <v>1.1935312709862973E-3</v>
      </c>
      <c r="M563" s="40"/>
    </row>
    <row r="564" spans="1:13" s="34" customFormat="1">
      <c r="A564" s="61">
        <v>21</v>
      </c>
      <c r="B564" s="62">
        <v>2</v>
      </c>
      <c r="C564" s="34" t="s">
        <v>99</v>
      </c>
      <c r="D564" s="35" t="s">
        <v>19</v>
      </c>
      <c r="E564" s="36">
        <v>1</v>
      </c>
      <c r="F564" s="104">
        <v>13500</v>
      </c>
      <c r="G564" s="100">
        <f t="shared" si="164"/>
        <v>13500</v>
      </c>
      <c r="H564" s="38"/>
      <c r="I564" s="37"/>
      <c r="J564" s="37"/>
      <c r="K564" s="129">
        <f t="shared" si="165"/>
        <v>2.5227293186652595E-4</v>
      </c>
      <c r="L564" s="129">
        <f t="shared" si="166"/>
        <v>2.5227293186652595E-4</v>
      </c>
      <c r="M564" s="40"/>
    </row>
    <row r="565" spans="1:13">
      <c r="A565" s="61">
        <v>21</v>
      </c>
      <c r="B565" s="62">
        <v>3</v>
      </c>
      <c r="C565" s="34" t="s">
        <v>101</v>
      </c>
      <c r="D565" s="35" t="s">
        <v>26</v>
      </c>
      <c r="E565" s="36">
        <v>7</v>
      </c>
      <c r="F565" s="104">
        <v>2300</v>
      </c>
      <c r="G565" s="100">
        <f t="shared" si="164"/>
        <v>16100</v>
      </c>
      <c r="H565" s="38"/>
      <c r="K565" s="129">
        <f t="shared" si="165"/>
        <v>4.2979832836519241E-5</v>
      </c>
      <c r="L565" s="129">
        <f t="shared" si="166"/>
        <v>3.0085882985563472E-4</v>
      </c>
      <c r="M565" s="40"/>
    </row>
    <row r="566" spans="1:13">
      <c r="A566" s="61">
        <v>21</v>
      </c>
      <c r="B566" s="62">
        <v>4</v>
      </c>
      <c r="C566" s="6" t="s">
        <v>360</v>
      </c>
      <c r="D566" s="35" t="s">
        <v>26</v>
      </c>
      <c r="E566" s="36">
        <v>5</v>
      </c>
      <c r="F566" s="104">
        <v>960</v>
      </c>
      <c r="G566" s="100">
        <f t="shared" si="164"/>
        <v>4800</v>
      </c>
      <c r="H566" s="38"/>
      <c r="K566" s="129">
        <f t="shared" si="165"/>
        <v>1.793940848828629E-5</v>
      </c>
      <c r="L566" s="129">
        <f t="shared" si="166"/>
        <v>8.9697042441431451E-5</v>
      </c>
      <c r="M566" s="40"/>
    </row>
    <row r="567" spans="1:13">
      <c r="A567" s="61">
        <v>21</v>
      </c>
      <c r="B567" s="62">
        <v>5</v>
      </c>
      <c r="C567" s="6" t="s">
        <v>361</v>
      </c>
      <c r="D567" s="35" t="s">
        <v>26</v>
      </c>
      <c r="E567" s="36">
        <v>2</v>
      </c>
      <c r="F567" s="104">
        <v>830</v>
      </c>
      <c r="G567" s="100">
        <f t="shared" si="164"/>
        <v>1660</v>
      </c>
      <c r="H567" s="38"/>
      <c r="K567" s="129">
        <f t="shared" si="165"/>
        <v>1.5510113588830855E-5</v>
      </c>
      <c r="L567" s="129">
        <f t="shared" si="166"/>
        <v>3.102022717766171E-5</v>
      </c>
      <c r="M567" s="40"/>
    </row>
    <row r="568" spans="1:13">
      <c r="A568" s="61">
        <v>21</v>
      </c>
      <c r="B568" s="62">
        <v>6</v>
      </c>
      <c r="C568" s="34" t="s">
        <v>362</v>
      </c>
      <c r="D568" s="35" t="s">
        <v>26</v>
      </c>
      <c r="E568" s="36">
        <v>2</v>
      </c>
      <c r="F568" s="104">
        <v>18500</v>
      </c>
      <c r="G568" s="100">
        <f t="shared" si="164"/>
        <v>37000</v>
      </c>
      <c r="H568" s="38"/>
      <c r="K568" s="129">
        <f t="shared" si="165"/>
        <v>3.4570735107635039E-4</v>
      </c>
      <c r="L568" s="129">
        <f t="shared" si="166"/>
        <v>6.9141470215270079E-4</v>
      </c>
      <c r="M568" s="40"/>
    </row>
    <row r="569" spans="1:13">
      <c r="A569" s="61">
        <v>21</v>
      </c>
      <c r="B569" s="62">
        <v>7</v>
      </c>
      <c r="C569" s="34" t="s">
        <v>103</v>
      </c>
      <c r="D569" s="35" t="s">
        <v>26</v>
      </c>
      <c r="E569" s="36">
        <v>1</v>
      </c>
      <c r="F569" s="104">
        <v>1180</v>
      </c>
      <c r="G569" s="100">
        <f t="shared" si="164"/>
        <v>1180</v>
      </c>
      <c r="H569" s="38"/>
      <c r="K569" s="129">
        <f t="shared" si="165"/>
        <v>2.2050522933518567E-5</v>
      </c>
      <c r="L569" s="129">
        <f t="shared" si="166"/>
        <v>2.2050522933518567E-5</v>
      </c>
      <c r="M569" s="40"/>
    </row>
    <row r="570" spans="1:13">
      <c r="A570" s="61">
        <v>21</v>
      </c>
      <c r="B570" s="62">
        <v>8</v>
      </c>
      <c r="C570" s="34" t="s">
        <v>166</v>
      </c>
      <c r="D570" s="35" t="s">
        <v>19</v>
      </c>
      <c r="E570" s="36">
        <v>1</v>
      </c>
      <c r="F570" s="104">
        <v>56400</v>
      </c>
      <c r="G570" s="100">
        <f t="shared" si="164"/>
        <v>56400</v>
      </c>
      <c r="H570" s="38"/>
      <c r="K570" s="129">
        <f t="shared" si="165"/>
        <v>1.0539402486868196E-3</v>
      </c>
      <c r="L570" s="129">
        <f t="shared" si="166"/>
        <v>1.0539402486868196E-3</v>
      </c>
      <c r="M570" s="40"/>
    </row>
    <row r="571" spans="1:13">
      <c r="A571" s="61">
        <v>21</v>
      </c>
      <c r="B571" s="62">
        <v>9</v>
      </c>
      <c r="C571" s="6" t="s">
        <v>104</v>
      </c>
      <c r="D571" s="35" t="s">
        <v>26</v>
      </c>
      <c r="E571" s="36">
        <v>3</v>
      </c>
      <c r="F571" s="104">
        <v>4500</v>
      </c>
      <c r="G571" s="100">
        <f t="shared" si="164"/>
        <v>13500</v>
      </c>
      <c r="H571" s="38"/>
      <c r="K571" s="129">
        <f t="shared" si="165"/>
        <v>8.4090977288841991E-5</v>
      </c>
      <c r="L571" s="129">
        <f t="shared" si="166"/>
        <v>2.52272931866526E-4</v>
      </c>
      <c r="M571" s="40"/>
    </row>
    <row r="572" spans="1:13">
      <c r="A572" s="61">
        <v>21</v>
      </c>
      <c r="B572" s="62">
        <v>10</v>
      </c>
      <c r="C572" s="34" t="s">
        <v>105</v>
      </c>
      <c r="D572" s="35" t="s">
        <v>19</v>
      </c>
      <c r="E572" s="36">
        <v>1</v>
      </c>
      <c r="F572" s="104">
        <v>36000</v>
      </c>
      <c r="G572" s="104">
        <f t="shared" si="164"/>
        <v>36000</v>
      </c>
      <c r="H572" s="38"/>
      <c r="K572" s="129">
        <f t="shared" si="165"/>
        <v>6.7272781831073593E-4</v>
      </c>
      <c r="L572" s="129">
        <f t="shared" si="166"/>
        <v>6.7272781831073593E-4</v>
      </c>
      <c r="M572" s="40"/>
    </row>
    <row r="573" spans="1:13">
      <c r="A573" s="41">
        <v>23</v>
      </c>
      <c r="B573" s="42" t="s">
        <v>10</v>
      </c>
      <c r="C573" s="43" t="s">
        <v>167</v>
      </c>
      <c r="D573" s="44"/>
      <c r="E573" s="45"/>
      <c r="F573" s="105"/>
      <c r="G573" s="105"/>
      <c r="H573" s="46">
        <f>SUM(G574:G577)</f>
        <v>50650</v>
      </c>
      <c r="J573" s="78"/>
      <c r="K573" s="130"/>
      <c r="L573" s="130"/>
      <c r="M573" s="131">
        <f>SUM(L574:L577)</f>
        <v>9.4649066659552154E-4</v>
      </c>
    </row>
    <row r="574" spans="1:13" s="34" customFormat="1">
      <c r="A574" s="61">
        <v>23</v>
      </c>
      <c r="B574" s="62">
        <v>1</v>
      </c>
      <c r="C574" s="34" t="s">
        <v>457</v>
      </c>
      <c r="D574" s="35" t="s">
        <v>19</v>
      </c>
      <c r="E574" s="36">
        <v>1</v>
      </c>
      <c r="F574" s="104">
        <v>3300</v>
      </c>
      <c r="G574" s="100">
        <f t="shared" si="164"/>
        <v>3300</v>
      </c>
      <c r="H574" s="38"/>
      <c r="J574" s="37"/>
      <c r="K574" s="129">
        <f>+F574/$H$788</f>
        <v>6.1666716678484125E-5</v>
      </c>
      <c r="L574" s="129">
        <f t="shared" ref="L574:L577" si="167">+E574*K574</f>
        <v>6.1666716678484125E-5</v>
      </c>
      <c r="M574" s="40"/>
    </row>
    <row r="575" spans="1:13" s="34" customFormat="1">
      <c r="A575" s="61">
        <v>23</v>
      </c>
      <c r="B575" s="62">
        <v>2</v>
      </c>
      <c r="C575" s="34" t="s">
        <v>107</v>
      </c>
      <c r="D575" s="35" t="s">
        <v>19</v>
      </c>
      <c r="E575" s="36">
        <v>1</v>
      </c>
      <c r="F575" s="104">
        <v>12000</v>
      </c>
      <c r="G575" s="100">
        <f t="shared" si="164"/>
        <v>12000</v>
      </c>
      <c r="H575" s="38"/>
      <c r="J575" s="37"/>
      <c r="K575" s="129">
        <f>+F575/$H$788</f>
        <v>2.2424260610357863E-4</v>
      </c>
      <c r="L575" s="129">
        <f t="shared" si="167"/>
        <v>2.2424260610357863E-4</v>
      </c>
      <c r="M575" s="40"/>
    </row>
    <row r="576" spans="1:13" s="34" customFormat="1">
      <c r="A576" s="61">
        <v>23</v>
      </c>
      <c r="B576" s="62">
        <v>3</v>
      </c>
      <c r="C576" s="34" t="s">
        <v>108</v>
      </c>
      <c r="D576" s="35" t="s">
        <v>19</v>
      </c>
      <c r="E576" s="36">
        <v>1</v>
      </c>
      <c r="F576" s="104">
        <v>14850</v>
      </c>
      <c r="G576" s="100">
        <f t="shared" si="164"/>
        <v>14850</v>
      </c>
      <c r="H576" s="38"/>
      <c r="J576" s="37"/>
      <c r="K576" s="129">
        <f>+F576/$H$788</f>
        <v>2.7750022505317859E-4</v>
      </c>
      <c r="L576" s="129">
        <f t="shared" si="167"/>
        <v>2.7750022505317859E-4</v>
      </c>
      <c r="M576" s="40"/>
    </row>
    <row r="577" spans="1:13">
      <c r="A577" s="61">
        <v>23</v>
      </c>
      <c r="B577" s="62">
        <v>4</v>
      </c>
      <c r="C577" s="34" t="s">
        <v>109</v>
      </c>
      <c r="D577" s="35" t="s">
        <v>19</v>
      </c>
      <c r="E577" s="36">
        <v>1</v>
      </c>
      <c r="F577" s="104">
        <v>20500</v>
      </c>
      <c r="G577" s="100">
        <f t="shared" si="164"/>
        <v>20500</v>
      </c>
      <c r="H577" s="38"/>
      <c r="J577" s="37"/>
      <c r="K577" s="129">
        <f>+F577/$H$788</f>
        <v>3.8308111876028016E-4</v>
      </c>
      <c r="L577" s="129">
        <f t="shared" si="167"/>
        <v>3.8308111876028016E-4</v>
      </c>
      <c r="M577" s="40"/>
    </row>
    <row r="578" spans="1:13">
      <c r="A578" s="41">
        <v>24</v>
      </c>
      <c r="B578" s="42"/>
      <c r="C578" s="43" t="s">
        <v>110</v>
      </c>
      <c r="D578" s="44"/>
      <c r="E578" s="45"/>
      <c r="F578" s="105"/>
      <c r="G578" s="105"/>
      <c r="H578" s="46">
        <f>SUM(G579:G581)</f>
        <v>42519.75</v>
      </c>
      <c r="J578" s="78"/>
      <c r="K578" s="130"/>
      <c r="L578" s="130"/>
      <c r="M578" s="131">
        <f>SUM(L579:L581)</f>
        <v>7.9456162923938645E-4</v>
      </c>
    </row>
    <row r="579" spans="1:13">
      <c r="A579" s="33">
        <v>24</v>
      </c>
      <c r="B579" s="34">
        <v>1</v>
      </c>
      <c r="C579" s="6" t="s">
        <v>59</v>
      </c>
      <c r="D579" s="35" t="s">
        <v>15</v>
      </c>
      <c r="E579" s="36">
        <v>29</v>
      </c>
      <c r="F579" s="104">
        <v>1100</v>
      </c>
      <c r="G579" s="104">
        <f>+E579*F579</f>
        <v>31900</v>
      </c>
      <c r="H579" s="38"/>
      <c r="K579" s="129">
        <f>+F579/$H$788</f>
        <v>2.0555572226161375E-5</v>
      </c>
      <c r="L579" s="129">
        <f t="shared" ref="L579:L581" si="168">+E579*K579</f>
        <v>5.9611159455867993E-4</v>
      </c>
      <c r="M579" s="40"/>
    </row>
    <row r="580" spans="1:13">
      <c r="A580" s="33">
        <v>24</v>
      </c>
      <c r="B580" s="34">
        <v>2</v>
      </c>
      <c r="C580" s="6" t="s">
        <v>278</v>
      </c>
      <c r="D580" s="35" t="s">
        <v>15</v>
      </c>
      <c r="E580" s="36">
        <v>9.85</v>
      </c>
      <c r="F580" s="104">
        <v>815</v>
      </c>
      <c r="G580" s="104">
        <f>+E580*F580</f>
        <v>8027.75</v>
      </c>
      <c r="H580" s="38"/>
      <c r="K580" s="129">
        <f>+F580/$H$788</f>
        <v>1.5229810331201382E-5</v>
      </c>
      <c r="L580" s="129">
        <f t="shared" si="168"/>
        <v>1.5001363176233361E-4</v>
      </c>
      <c r="M580" s="40"/>
    </row>
    <row r="581" spans="1:13" ht="15.75" thickBot="1">
      <c r="A581" s="33">
        <v>24</v>
      </c>
      <c r="B581" s="34">
        <v>3</v>
      </c>
      <c r="C581" s="6" t="s">
        <v>377</v>
      </c>
      <c r="D581" s="35" t="s">
        <v>15</v>
      </c>
      <c r="E581" s="36">
        <v>1.92</v>
      </c>
      <c r="F581" s="104">
        <v>1350</v>
      </c>
      <c r="G581" s="104">
        <f>+E581*F581</f>
        <v>2592</v>
      </c>
      <c r="H581" s="38"/>
      <c r="K581" s="129">
        <f>+F581/$H$788</f>
        <v>2.5227293186652596E-5</v>
      </c>
      <c r="L581" s="129">
        <f t="shared" si="168"/>
        <v>4.8436402918372984E-5</v>
      </c>
      <c r="M581" s="40"/>
    </row>
    <row r="582" spans="1:13" ht="15.75" thickBot="1">
      <c r="A582" s="68"/>
      <c r="B582" s="69"/>
      <c r="C582" s="55" t="s">
        <v>243</v>
      </c>
      <c r="D582" s="56"/>
      <c r="E582" s="57"/>
      <c r="F582" s="106"/>
      <c r="G582" s="106"/>
      <c r="H582" s="57">
        <f>+H527+H531+H537+H542+H555+H562+H573+H578+H553</f>
        <v>2239675.75</v>
      </c>
      <c r="J582" s="70"/>
      <c r="K582" s="125"/>
      <c r="L582" s="125"/>
      <c r="M582" s="143">
        <f>+M527+M531+M537+M542+M553+M555+M562+M573+M578</f>
        <v>4.1852560583915586E-2</v>
      </c>
    </row>
    <row r="583" spans="1:13" s="34" customFormat="1">
      <c r="A583" s="71"/>
      <c r="B583" s="71"/>
      <c r="C583" s="72"/>
      <c r="D583" s="54"/>
      <c r="E583" s="22"/>
      <c r="F583" s="101"/>
      <c r="G583" s="101"/>
      <c r="H583" s="22"/>
      <c r="J583" s="94"/>
      <c r="K583" s="123"/>
      <c r="L583" s="123"/>
      <c r="M583" s="124"/>
    </row>
    <row r="584" spans="1:13" ht="15.75" thickBot="1">
      <c r="A584" s="20" t="s">
        <v>2</v>
      </c>
      <c r="B584" s="58" t="s">
        <v>3</v>
      </c>
      <c r="C584" s="21" t="s">
        <v>4</v>
      </c>
      <c r="D584" s="21" t="s">
        <v>5</v>
      </c>
      <c r="E584" s="22" t="s">
        <v>6</v>
      </c>
      <c r="F584" s="22" t="s">
        <v>7</v>
      </c>
      <c r="G584" s="22" t="s">
        <v>471</v>
      </c>
      <c r="H584" s="59" t="s">
        <v>472</v>
      </c>
      <c r="K584" s="132"/>
      <c r="L584" s="132"/>
      <c r="M584" s="133"/>
    </row>
    <row r="585" spans="1:13" ht="15.75" thickBot="1">
      <c r="A585" s="68"/>
      <c r="B585" s="24" t="s">
        <v>170</v>
      </c>
      <c r="C585" s="60" t="s">
        <v>242</v>
      </c>
      <c r="D585" s="24"/>
      <c r="E585" s="57"/>
      <c r="F585" s="106"/>
      <c r="G585" s="106"/>
      <c r="H585" s="57"/>
      <c r="K585" s="125"/>
      <c r="L585" s="125"/>
      <c r="M585" s="126"/>
    </row>
    <row r="586" spans="1:13">
      <c r="A586" s="80">
        <v>26</v>
      </c>
      <c r="B586" s="26" t="s">
        <v>10</v>
      </c>
      <c r="C586" s="27" t="s">
        <v>117</v>
      </c>
      <c r="D586" s="28" t="s">
        <v>1</v>
      </c>
      <c r="E586" s="29"/>
      <c r="F586" s="103"/>
      <c r="G586" s="103"/>
      <c r="H586" s="30">
        <f>SUM(G587:G588)</f>
        <v>19799</v>
      </c>
      <c r="K586" s="127"/>
      <c r="L586" s="127"/>
      <c r="M586" s="128">
        <f>SUM(L587:L588)</f>
        <v>3.6998161318706278E-4</v>
      </c>
    </row>
    <row r="587" spans="1:13">
      <c r="A587" s="33">
        <v>26</v>
      </c>
      <c r="B587" s="34">
        <v>1</v>
      </c>
      <c r="C587" s="34" t="s">
        <v>118</v>
      </c>
      <c r="D587" s="35" t="s">
        <v>29</v>
      </c>
      <c r="E587" s="36">
        <v>31</v>
      </c>
      <c r="F587" s="104">
        <v>65</v>
      </c>
      <c r="G587" s="104">
        <f t="shared" ref="G587:G588" si="169">+E587*F587</f>
        <v>2015</v>
      </c>
      <c r="H587" s="38"/>
      <c r="K587" s="129">
        <f>+F587/$H$788</f>
        <v>1.2146474497277176E-6</v>
      </c>
      <c r="L587" s="129">
        <f t="shared" ref="L587:L588" si="170">+E587*K587</f>
        <v>3.7654070941559243E-5</v>
      </c>
      <c r="M587" s="40"/>
    </row>
    <row r="588" spans="1:13">
      <c r="A588" s="33">
        <v>26</v>
      </c>
      <c r="B588" s="34">
        <v>2</v>
      </c>
      <c r="C588" s="34" t="s">
        <v>119</v>
      </c>
      <c r="D588" s="35" t="s">
        <v>29</v>
      </c>
      <c r="E588" s="36">
        <v>39</v>
      </c>
      <c r="F588" s="104">
        <v>456</v>
      </c>
      <c r="G588" s="104">
        <f t="shared" si="169"/>
        <v>17784</v>
      </c>
      <c r="H588" s="38"/>
      <c r="K588" s="129">
        <f>+F588/$H$788</f>
        <v>8.5212190319359874E-6</v>
      </c>
      <c r="L588" s="129">
        <f t="shared" si="170"/>
        <v>3.3232754224550354E-4</v>
      </c>
      <c r="M588" s="40"/>
    </row>
    <row r="589" spans="1:13">
      <c r="A589" s="77">
        <v>27</v>
      </c>
      <c r="B589" s="42" t="s">
        <v>10</v>
      </c>
      <c r="C589" s="43" t="s">
        <v>120</v>
      </c>
      <c r="D589" s="44" t="s">
        <v>1</v>
      </c>
      <c r="E589" s="45"/>
      <c r="F589" s="105"/>
      <c r="G589" s="105"/>
      <c r="H589" s="46">
        <f>SUM(G590:G594)</f>
        <v>143942</v>
      </c>
      <c r="K589" s="130"/>
      <c r="L589" s="130"/>
      <c r="M589" s="131">
        <f>SUM(L590:L594)</f>
        <v>2.6898274339801093E-3</v>
      </c>
    </row>
    <row r="590" spans="1:13" s="49" customFormat="1">
      <c r="A590" s="33">
        <v>27</v>
      </c>
      <c r="B590" s="34">
        <v>1</v>
      </c>
      <c r="C590" s="34" t="s">
        <v>124</v>
      </c>
      <c r="D590" s="35" t="s">
        <v>29</v>
      </c>
      <c r="E590" s="36">
        <f>+E591*0.2</f>
        <v>1.6</v>
      </c>
      <c r="F590" s="104">
        <v>1420</v>
      </c>
      <c r="G590" s="104">
        <f>+E590*F590</f>
        <v>2272</v>
      </c>
      <c r="H590" s="38"/>
      <c r="J590" s="50"/>
      <c r="K590" s="129">
        <f>+F590/$H$788</f>
        <v>2.6535375055590137E-5</v>
      </c>
      <c r="L590" s="129">
        <f t="shared" ref="L590:L594" si="171">+E590*K590</f>
        <v>4.2456600088944222E-5</v>
      </c>
      <c r="M590" s="40"/>
    </row>
    <row r="591" spans="1:13" s="49" customFormat="1">
      <c r="A591" s="33">
        <v>27</v>
      </c>
      <c r="B591" s="34">
        <v>2</v>
      </c>
      <c r="C591" s="34" t="s">
        <v>127</v>
      </c>
      <c r="D591" s="35" t="s">
        <v>21</v>
      </c>
      <c r="E591" s="36">
        <v>8</v>
      </c>
      <c r="F591" s="104">
        <v>505</v>
      </c>
      <c r="G591" s="104">
        <f t="shared" ref="G591:G603" si="172">+E591*F591</f>
        <v>4040</v>
      </c>
      <c r="H591" s="38"/>
      <c r="J591" s="50"/>
      <c r="K591" s="129">
        <f>+F591/$H$788</f>
        <v>9.4368763401922675E-6</v>
      </c>
      <c r="L591" s="129">
        <f t="shared" si="171"/>
        <v>7.549501072153814E-5</v>
      </c>
      <c r="M591" s="40"/>
    </row>
    <row r="592" spans="1:13" s="49" customFormat="1">
      <c r="A592" s="33">
        <v>27</v>
      </c>
      <c r="B592" s="34">
        <v>3</v>
      </c>
      <c r="C592" s="34" t="s">
        <v>341</v>
      </c>
      <c r="D592" s="35" t="s">
        <v>26</v>
      </c>
      <c r="E592" s="36">
        <v>2</v>
      </c>
      <c r="F592" s="104">
        <v>54500</v>
      </c>
      <c r="G592" s="104">
        <f t="shared" si="172"/>
        <v>109000</v>
      </c>
      <c r="H592" s="38"/>
      <c r="J592" s="50"/>
      <c r="K592" s="129">
        <f>+F592/$H$788</f>
        <v>1.0184351693870862E-3</v>
      </c>
      <c r="L592" s="129">
        <f t="shared" si="171"/>
        <v>2.0368703387741724E-3</v>
      </c>
      <c r="M592" s="40"/>
    </row>
    <row r="593" spans="1:13" s="49" customFormat="1">
      <c r="A593" s="33">
        <v>27</v>
      </c>
      <c r="B593" s="34">
        <v>4</v>
      </c>
      <c r="C593" s="34" t="s">
        <v>332</v>
      </c>
      <c r="D593" s="35" t="s">
        <v>26</v>
      </c>
      <c r="E593" s="36">
        <v>2</v>
      </c>
      <c r="F593" s="104">
        <v>7580</v>
      </c>
      <c r="G593" s="104">
        <f t="shared" si="172"/>
        <v>15160</v>
      </c>
      <c r="H593" s="38"/>
      <c r="J593" s="50"/>
      <c r="K593" s="129">
        <f>+F593/$H$788</f>
        <v>1.4164657952209385E-4</v>
      </c>
      <c r="L593" s="129">
        <f t="shared" si="171"/>
        <v>2.832931590441877E-4</v>
      </c>
      <c r="M593" s="40"/>
    </row>
    <row r="594" spans="1:13" s="49" customFormat="1">
      <c r="A594" s="33">
        <v>27</v>
      </c>
      <c r="B594" s="34">
        <v>5</v>
      </c>
      <c r="C594" s="34" t="s">
        <v>172</v>
      </c>
      <c r="D594" s="35" t="s">
        <v>26</v>
      </c>
      <c r="E594" s="36">
        <v>3</v>
      </c>
      <c r="F594" s="104">
        <v>4490</v>
      </c>
      <c r="G594" s="104">
        <f t="shared" si="172"/>
        <v>13470</v>
      </c>
      <c r="H594" s="38"/>
      <c r="J594" s="50"/>
      <c r="K594" s="129">
        <f>+F594/$H$788</f>
        <v>8.3904108450422337E-5</v>
      </c>
      <c r="L594" s="129">
        <f t="shared" si="171"/>
        <v>2.51712325351267E-4</v>
      </c>
      <c r="M594" s="40"/>
    </row>
    <row r="595" spans="1:13">
      <c r="A595" s="77">
        <v>29</v>
      </c>
      <c r="B595" s="42" t="s">
        <v>10</v>
      </c>
      <c r="C595" s="43" t="s">
        <v>130</v>
      </c>
      <c r="D595" s="44"/>
      <c r="E595" s="45"/>
      <c r="F595" s="105"/>
      <c r="G595" s="105"/>
      <c r="H595" s="46">
        <f>SUM(G596:G601)</f>
        <v>55709</v>
      </c>
      <c r="K595" s="130"/>
      <c r="L595" s="130"/>
      <c r="M595" s="131">
        <f>SUM(L596:L601)</f>
        <v>1.0410276119520217E-3</v>
      </c>
    </row>
    <row r="596" spans="1:13" s="49" customFormat="1">
      <c r="A596" s="33">
        <v>29</v>
      </c>
      <c r="B596" s="34">
        <v>1</v>
      </c>
      <c r="C596" s="34" t="s">
        <v>132</v>
      </c>
      <c r="D596" s="35" t="s">
        <v>29</v>
      </c>
      <c r="E596" s="36">
        <v>4.5</v>
      </c>
      <c r="F596" s="104">
        <v>1420</v>
      </c>
      <c r="G596" s="104">
        <f t="shared" si="172"/>
        <v>6390</v>
      </c>
      <c r="H596" s="38"/>
      <c r="J596" s="50"/>
      <c r="K596" s="129">
        <f t="shared" ref="K596:K601" si="173">+F596/$H$788</f>
        <v>2.6535375055590137E-5</v>
      </c>
      <c r="L596" s="129">
        <f t="shared" ref="L596:L601" si="174">+E596*K596</f>
        <v>1.1940918775015561E-4</v>
      </c>
      <c r="M596" s="40"/>
    </row>
    <row r="597" spans="1:13" s="49" customFormat="1">
      <c r="A597" s="61">
        <v>29</v>
      </c>
      <c r="B597" s="62">
        <v>2</v>
      </c>
      <c r="C597" s="34" t="s">
        <v>133</v>
      </c>
      <c r="D597" s="35" t="s">
        <v>19</v>
      </c>
      <c r="E597" s="36">
        <v>1</v>
      </c>
      <c r="F597" s="104">
        <v>15530</v>
      </c>
      <c r="G597" s="104">
        <f t="shared" si="172"/>
        <v>15530</v>
      </c>
      <c r="H597" s="38"/>
      <c r="J597" s="50"/>
      <c r="K597" s="129">
        <f t="shared" si="173"/>
        <v>2.9020730606571466E-4</v>
      </c>
      <c r="L597" s="129">
        <f t="shared" si="174"/>
        <v>2.9020730606571466E-4</v>
      </c>
      <c r="M597" s="40"/>
    </row>
    <row r="598" spans="1:13" s="49" customFormat="1">
      <c r="A598" s="33">
        <v>29</v>
      </c>
      <c r="B598" s="34">
        <v>3</v>
      </c>
      <c r="C598" s="34" t="s">
        <v>134</v>
      </c>
      <c r="D598" s="35" t="s">
        <v>19</v>
      </c>
      <c r="E598" s="36">
        <v>1</v>
      </c>
      <c r="F598" s="104">
        <v>4800</v>
      </c>
      <c r="G598" s="104">
        <f t="shared" si="172"/>
        <v>4800</v>
      </c>
      <c r="H598" s="38"/>
      <c r="J598" s="50"/>
      <c r="K598" s="129">
        <f t="shared" si="173"/>
        <v>8.9697042441431451E-5</v>
      </c>
      <c r="L598" s="129">
        <f t="shared" si="174"/>
        <v>8.9697042441431451E-5</v>
      </c>
      <c r="M598" s="40"/>
    </row>
    <row r="599" spans="1:13" s="49" customFormat="1">
      <c r="A599" s="61">
        <v>29</v>
      </c>
      <c r="B599" s="62">
        <v>4</v>
      </c>
      <c r="C599" s="34" t="s">
        <v>135</v>
      </c>
      <c r="D599" s="35" t="s">
        <v>26</v>
      </c>
      <c r="E599" s="36">
        <v>1</v>
      </c>
      <c r="F599" s="104">
        <v>3390</v>
      </c>
      <c r="G599" s="104">
        <f t="shared" si="172"/>
        <v>3390</v>
      </c>
      <c r="H599" s="38"/>
      <c r="J599" s="50"/>
      <c r="K599" s="129">
        <f t="shared" si="173"/>
        <v>6.3348536224260962E-5</v>
      </c>
      <c r="L599" s="129">
        <f t="shared" si="174"/>
        <v>6.3348536224260962E-5</v>
      </c>
      <c r="M599" s="40"/>
    </row>
    <row r="600" spans="1:13" s="49" customFormat="1">
      <c r="A600" s="33">
        <v>29</v>
      </c>
      <c r="B600" s="34">
        <v>5</v>
      </c>
      <c r="C600" s="34" t="s">
        <v>368</v>
      </c>
      <c r="D600" s="35" t="s">
        <v>26</v>
      </c>
      <c r="E600" s="36">
        <v>2</v>
      </c>
      <c r="F600" s="104">
        <v>2710</v>
      </c>
      <c r="G600" s="104">
        <f t="shared" si="172"/>
        <v>5420</v>
      </c>
      <c r="H600" s="38"/>
      <c r="J600" s="50"/>
      <c r="K600" s="129">
        <f t="shared" si="173"/>
        <v>5.064145521172484E-5</v>
      </c>
      <c r="L600" s="129">
        <f t="shared" si="174"/>
        <v>1.0128291042344968E-4</v>
      </c>
      <c r="M600" s="40"/>
    </row>
    <row r="601" spans="1:13" s="49" customFormat="1">
      <c r="A601" s="61">
        <v>29</v>
      </c>
      <c r="B601" s="62">
        <v>6</v>
      </c>
      <c r="C601" s="34" t="s">
        <v>136</v>
      </c>
      <c r="D601" s="35" t="s">
        <v>26</v>
      </c>
      <c r="E601" s="36">
        <v>1</v>
      </c>
      <c r="F601" s="104">
        <v>20179</v>
      </c>
      <c r="G601" s="104">
        <f t="shared" si="172"/>
        <v>20179</v>
      </c>
      <c r="H601" s="38"/>
      <c r="J601" s="50"/>
      <c r="K601" s="129">
        <f t="shared" si="173"/>
        <v>3.7708262904700946E-4</v>
      </c>
      <c r="L601" s="129">
        <f t="shared" si="174"/>
        <v>3.7708262904700946E-4</v>
      </c>
      <c r="M601" s="40"/>
    </row>
    <row r="602" spans="1:13">
      <c r="A602" s="81">
        <v>30</v>
      </c>
      <c r="B602" s="42" t="s">
        <v>10</v>
      </c>
      <c r="C602" s="43" t="s">
        <v>138</v>
      </c>
      <c r="D602" s="44" t="s">
        <v>1</v>
      </c>
      <c r="E602" s="45"/>
      <c r="F602" s="105"/>
      <c r="G602" s="105"/>
      <c r="H602" s="46">
        <f>+G603</f>
        <v>3000</v>
      </c>
      <c r="K602" s="130"/>
      <c r="L602" s="130"/>
      <c r="M602" s="131">
        <f>SUM(L603)</f>
        <v>5.6060651525894659E-5</v>
      </c>
    </row>
    <row r="603" spans="1:13" s="49" customFormat="1">
      <c r="A603" s="33">
        <v>30</v>
      </c>
      <c r="B603" s="34">
        <v>1</v>
      </c>
      <c r="C603" s="34" t="s">
        <v>176</v>
      </c>
      <c r="D603" s="35" t="s">
        <v>19</v>
      </c>
      <c r="E603" s="36">
        <v>1</v>
      </c>
      <c r="F603" s="104">
        <v>3000</v>
      </c>
      <c r="G603" s="104">
        <f t="shared" si="172"/>
        <v>3000</v>
      </c>
      <c r="H603" s="38"/>
      <c r="J603" s="50"/>
      <c r="K603" s="129">
        <f>+F603/$H$788</f>
        <v>5.6060651525894659E-5</v>
      </c>
      <c r="L603" s="129">
        <f t="shared" ref="L603" si="175">+E603*K603</f>
        <v>5.6060651525894659E-5</v>
      </c>
      <c r="M603" s="40"/>
    </row>
    <row r="604" spans="1:13">
      <c r="A604" s="81">
        <v>31</v>
      </c>
      <c r="B604" s="42" t="s">
        <v>10</v>
      </c>
      <c r="C604" s="43" t="s">
        <v>139</v>
      </c>
      <c r="D604" s="44" t="s">
        <v>1</v>
      </c>
      <c r="E604" s="45"/>
      <c r="F604" s="105"/>
      <c r="G604" s="105"/>
      <c r="H604" s="46">
        <f>SUM(G605:G605)</f>
        <v>181700</v>
      </c>
      <c r="K604" s="130"/>
      <c r="L604" s="130"/>
      <c r="M604" s="131">
        <f>SUM(L605:L605)</f>
        <v>3.3954067940850201E-3</v>
      </c>
    </row>
    <row r="605" spans="1:13" s="34" customFormat="1">
      <c r="A605" s="33">
        <v>31</v>
      </c>
      <c r="B605" s="34">
        <v>1</v>
      </c>
      <c r="C605" s="34" t="s">
        <v>277</v>
      </c>
      <c r="D605" s="35" t="s">
        <v>26</v>
      </c>
      <c r="E605" s="36">
        <v>1</v>
      </c>
      <c r="F605" s="104">
        <v>181700</v>
      </c>
      <c r="G605" s="104">
        <f t="shared" ref="G605" si="176">+E605*F605</f>
        <v>181700</v>
      </c>
      <c r="H605" s="38"/>
      <c r="J605" s="37"/>
      <c r="K605" s="129">
        <f>+F605/$H$788</f>
        <v>3.3954067940850201E-3</v>
      </c>
      <c r="L605" s="129">
        <f t="shared" ref="L605" si="177">+E605*K605</f>
        <v>3.3954067940850201E-3</v>
      </c>
      <c r="M605" s="40"/>
    </row>
    <row r="606" spans="1:13" s="34" customFormat="1">
      <c r="A606" s="77">
        <v>32</v>
      </c>
      <c r="B606" s="42" t="s">
        <v>10</v>
      </c>
      <c r="C606" s="43" t="s">
        <v>140</v>
      </c>
      <c r="D606" s="44" t="s">
        <v>1</v>
      </c>
      <c r="E606" s="45"/>
      <c r="F606" s="105"/>
      <c r="G606" s="105"/>
      <c r="H606" s="46">
        <f>SUM(G607:G610)</f>
        <v>491450</v>
      </c>
      <c r="J606" s="37"/>
      <c r="K606" s="130"/>
      <c r="L606" s="130"/>
      <c r="M606" s="131">
        <f>SUM(L607:L610)</f>
        <v>9.1836690641336448E-3</v>
      </c>
    </row>
    <row r="607" spans="1:13" s="34" customFormat="1">
      <c r="A607" s="33">
        <v>32</v>
      </c>
      <c r="B607" s="34">
        <v>1</v>
      </c>
      <c r="C607" s="34" t="s">
        <v>141</v>
      </c>
      <c r="D607" s="35" t="s">
        <v>21</v>
      </c>
      <c r="E607" s="36">
        <v>25</v>
      </c>
      <c r="F607" s="104">
        <v>630</v>
      </c>
      <c r="G607" s="104">
        <f>+E607*F607</f>
        <v>15750</v>
      </c>
      <c r="H607" s="38"/>
      <c r="J607" s="37"/>
      <c r="K607" s="129">
        <f>+F607/$H$788</f>
        <v>1.1772736820437878E-5</v>
      </c>
      <c r="L607" s="129">
        <f t="shared" ref="L607:L609" si="178">+E607*K607</f>
        <v>2.9431842051094693E-4</v>
      </c>
      <c r="M607" s="40"/>
    </row>
    <row r="608" spans="1:13" s="34" customFormat="1">
      <c r="A608" s="33">
        <v>32</v>
      </c>
      <c r="B608" s="34">
        <v>2</v>
      </c>
      <c r="C608" s="34" t="s">
        <v>142</v>
      </c>
      <c r="D608" s="35" t="s">
        <v>15</v>
      </c>
      <c r="E608" s="36">
        <v>106</v>
      </c>
      <c r="F608" s="104">
        <v>2600</v>
      </c>
      <c r="G608" s="104">
        <f t="shared" ref="G608:G613" si="179">+E608*F608</f>
        <v>275600</v>
      </c>
      <c r="H608" s="38"/>
      <c r="J608" s="37"/>
      <c r="K608" s="129">
        <f>+F608/$H$788</f>
        <v>4.8585897989108708E-5</v>
      </c>
      <c r="L608" s="129">
        <f t="shared" si="178"/>
        <v>5.1501051868455229E-3</v>
      </c>
      <c r="M608" s="40"/>
    </row>
    <row r="609" spans="1:13" s="34" customFormat="1">
      <c r="A609" s="33">
        <v>32</v>
      </c>
      <c r="B609" s="34">
        <v>3</v>
      </c>
      <c r="C609" s="34" t="s">
        <v>344</v>
      </c>
      <c r="D609" s="35" t="s">
        <v>29</v>
      </c>
      <c r="E609" s="36">
        <v>6.8</v>
      </c>
      <c r="F609" s="104">
        <v>750</v>
      </c>
      <c r="G609" s="104">
        <f t="shared" si="179"/>
        <v>5100</v>
      </c>
      <c r="H609" s="38"/>
      <c r="J609" s="37"/>
      <c r="K609" s="129">
        <f>+F609/$H$788</f>
        <v>1.4015162881473665E-5</v>
      </c>
      <c r="L609" s="129">
        <f t="shared" si="178"/>
        <v>9.5303107594020911E-5</v>
      </c>
      <c r="M609" s="40"/>
    </row>
    <row r="610" spans="1:13" s="34" customFormat="1">
      <c r="A610" s="33">
        <v>32</v>
      </c>
      <c r="B610" s="34">
        <v>4</v>
      </c>
      <c r="C610" s="34" t="s">
        <v>478</v>
      </c>
      <c r="D610" s="35" t="s">
        <v>15</v>
      </c>
      <c r="E610" s="36">
        <v>75</v>
      </c>
      <c r="F610" s="104">
        <v>2600</v>
      </c>
      <c r="G610" s="104">
        <f t="shared" si="179"/>
        <v>195000</v>
      </c>
      <c r="H610" s="38"/>
      <c r="J610" s="37"/>
      <c r="K610" s="129">
        <f>+F610/$H$788</f>
        <v>4.8585897989108708E-5</v>
      </c>
      <c r="L610" s="129">
        <f t="shared" ref="L610" si="180">+E610*K610</f>
        <v>3.6439423491831532E-3</v>
      </c>
      <c r="M610" s="40"/>
    </row>
    <row r="611" spans="1:13">
      <c r="A611" s="77">
        <v>33</v>
      </c>
      <c r="B611" s="42" t="s">
        <v>10</v>
      </c>
      <c r="C611" s="43" t="s">
        <v>77</v>
      </c>
      <c r="D611" s="44"/>
      <c r="E611" s="45"/>
      <c r="F611" s="105"/>
      <c r="G611" s="105"/>
      <c r="H611" s="46">
        <f>SUM(G612:G614)</f>
        <v>25762</v>
      </c>
      <c r="K611" s="130"/>
      <c r="L611" s="130"/>
      <c r="M611" s="131">
        <f>SUM(L612:L614)</f>
        <v>4.8141150153669943E-4</v>
      </c>
    </row>
    <row r="612" spans="1:13" s="34" customFormat="1">
      <c r="A612" s="33">
        <v>33</v>
      </c>
      <c r="B612" s="34">
        <v>1</v>
      </c>
      <c r="C612" s="34" t="s">
        <v>359</v>
      </c>
      <c r="D612" s="35" t="s">
        <v>26</v>
      </c>
      <c r="E612" s="36">
        <v>3</v>
      </c>
      <c r="F612" s="104">
        <v>3025</v>
      </c>
      <c r="G612" s="104">
        <f t="shared" si="179"/>
        <v>9075</v>
      </c>
      <c r="H612" s="38"/>
      <c r="J612" s="37"/>
      <c r="K612" s="129">
        <f>+F612/$H$788</f>
        <v>5.6527823621943781E-5</v>
      </c>
      <c r="L612" s="129">
        <f t="shared" ref="L612:L614" si="181">+E612*K612</f>
        <v>1.6958347086583136E-4</v>
      </c>
      <c r="M612" s="40"/>
    </row>
    <row r="613" spans="1:13" s="34" customFormat="1">
      <c r="A613" s="33">
        <v>33</v>
      </c>
      <c r="B613" s="34">
        <v>2</v>
      </c>
      <c r="C613" s="34" t="s">
        <v>451</v>
      </c>
      <c r="D613" s="35" t="s">
        <v>26</v>
      </c>
      <c r="E613" s="36">
        <v>4</v>
      </c>
      <c r="F613" s="104">
        <v>3760</v>
      </c>
      <c r="G613" s="104">
        <f t="shared" si="179"/>
        <v>15040</v>
      </c>
      <c r="H613" s="38"/>
      <c r="J613" s="37"/>
      <c r="K613" s="129">
        <f>+F613/$H$788</f>
        <v>7.0262683245787976E-5</v>
      </c>
      <c r="L613" s="129">
        <f t="shared" si="181"/>
        <v>2.810507329831519E-4</v>
      </c>
      <c r="M613" s="40"/>
    </row>
    <row r="614" spans="1:13" s="34" customFormat="1" ht="15.75" thickBot="1">
      <c r="A614" s="34">
        <v>33</v>
      </c>
      <c r="B614" s="34">
        <v>3</v>
      </c>
      <c r="C614" s="34" t="s">
        <v>353</v>
      </c>
      <c r="D614" s="65" t="s">
        <v>26</v>
      </c>
      <c r="E614" s="36">
        <v>1</v>
      </c>
      <c r="F614" s="104">
        <v>1647</v>
      </c>
      <c r="G614" s="104">
        <f t="shared" ref="G614" si="182">+E614*F614</f>
        <v>1647</v>
      </c>
      <c r="H614" s="53"/>
      <c r="J614" s="37"/>
      <c r="K614" s="129">
        <f>+F614/$H$788</f>
        <v>3.0777297687716166E-5</v>
      </c>
      <c r="L614" s="129">
        <f t="shared" si="181"/>
        <v>3.0777297687716166E-5</v>
      </c>
      <c r="M614" s="40"/>
    </row>
    <row r="615" spans="1:13" ht="15.75" thickBot="1">
      <c r="A615" s="68"/>
      <c r="B615" s="69"/>
      <c r="C615" s="55" t="s">
        <v>240</v>
      </c>
      <c r="D615" s="56"/>
      <c r="E615" s="75"/>
      <c r="F615" s="107"/>
      <c r="G615" s="107"/>
      <c r="H615" s="57">
        <f>+H586+H589+H595+H602+H604+H606+H611</f>
        <v>921362</v>
      </c>
      <c r="J615" s="70"/>
      <c r="K615" s="135"/>
      <c r="L615" s="135"/>
      <c r="M615" s="143">
        <f>+M586+M589+M595+M602+M604+M606+M611</f>
        <v>1.7217384670400453E-2</v>
      </c>
    </row>
    <row r="616" spans="1:13" s="34" customFormat="1">
      <c r="A616" s="20"/>
      <c r="B616" s="71"/>
      <c r="C616" s="72"/>
      <c r="D616" s="54"/>
      <c r="E616" s="22"/>
      <c r="F616" s="101"/>
      <c r="G616" s="101"/>
      <c r="H616" s="22"/>
      <c r="J616" s="37"/>
      <c r="K616" s="123"/>
      <c r="L616" s="123"/>
      <c r="M616" s="124"/>
    </row>
    <row r="617" spans="1:13" ht="15.75" thickBot="1">
      <c r="A617" s="20" t="s">
        <v>2</v>
      </c>
      <c r="B617" s="58" t="s">
        <v>3</v>
      </c>
      <c r="C617" s="21" t="s">
        <v>4</v>
      </c>
      <c r="D617" s="21" t="s">
        <v>5</v>
      </c>
      <c r="E617" s="22" t="s">
        <v>6</v>
      </c>
      <c r="F617" s="22" t="s">
        <v>7</v>
      </c>
      <c r="G617" s="22" t="s">
        <v>471</v>
      </c>
      <c r="H617" s="59" t="s">
        <v>472</v>
      </c>
      <c r="K617" s="132"/>
      <c r="L617" s="132"/>
      <c r="M617" s="133"/>
    </row>
    <row r="618" spans="1:13" ht="15.75" thickBot="1">
      <c r="A618" s="68"/>
      <c r="B618" s="24" t="s">
        <v>148</v>
      </c>
      <c r="C618" s="60" t="s">
        <v>241</v>
      </c>
      <c r="D618" s="24"/>
      <c r="E618" s="57"/>
      <c r="F618" s="106"/>
      <c r="G618" s="106"/>
      <c r="H618" s="57"/>
      <c r="K618" s="125"/>
      <c r="L618" s="125"/>
      <c r="M618" s="126"/>
    </row>
    <row r="619" spans="1:13">
      <c r="A619" s="25">
        <v>1</v>
      </c>
      <c r="B619" s="26" t="s">
        <v>10</v>
      </c>
      <c r="C619" s="27" t="s">
        <v>11</v>
      </c>
      <c r="D619" s="95"/>
      <c r="E619" s="29"/>
      <c r="F619" s="103"/>
      <c r="G619" s="103"/>
      <c r="H619" s="29">
        <f>SUM(G620:G623)</f>
        <v>31700</v>
      </c>
      <c r="I619" s="34"/>
      <c r="K619" s="127"/>
      <c r="L619" s="127"/>
      <c r="M619" s="136">
        <f>SUM(L620:L623)</f>
        <v>5.9237421779028689E-4</v>
      </c>
    </row>
    <row r="620" spans="1:13" s="34" customFormat="1">
      <c r="A620" s="33">
        <v>1</v>
      </c>
      <c r="B620" s="65">
        <v>1</v>
      </c>
      <c r="C620" s="76" t="s">
        <v>315</v>
      </c>
      <c r="D620" s="65" t="s">
        <v>19</v>
      </c>
      <c r="E620" s="36">
        <v>1</v>
      </c>
      <c r="F620" s="104">
        <v>6500</v>
      </c>
      <c r="G620" s="104">
        <f t="shared" ref="G620:G623" si="183">+E620*F620</f>
        <v>6500</v>
      </c>
      <c r="H620" s="38"/>
      <c r="J620" s="37"/>
      <c r="K620" s="129">
        <f>+F620/$H$788</f>
        <v>1.2146474497277176E-4</v>
      </c>
      <c r="L620" s="129">
        <f t="shared" ref="L620:L623" si="184">+E620*K620</f>
        <v>1.2146474497277176E-4</v>
      </c>
      <c r="M620" s="40"/>
    </row>
    <row r="621" spans="1:13" s="34" customFormat="1">
      <c r="A621" s="33">
        <v>1</v>
      </c>
      <c r="B621" s="65">
        <v>2</v>
      </c>
      <c r="C621" s="76" t="s">
        <v>375</v>
      </c>
      <c r="D621" s="65" t="s">
        <v>19</v>
      </c>
      <c r="E621" s="36">
        <v>1</v>
      </c>
      <c r="F621" s="104">
        <v>8000</v>
      </c>
      <c r="G621" s="104">
        <f t="shared" si="183"/>
        <v>8000</v>
      </c>
      <c r="H621" s="38"/>
      <c r="J621" s="37"/>
      <c r="K621" s="129">
        <f>+F621/$H$788</f>
        <v>1.494950707357191E-4</v>
      </c>
      <c r="L621" s="129">
        <f t="shared" si="184"/>
        <v>1.494950707357191E-4</v>
      </c>
      <c r="M621" s="40"/>
    </row>
    <row r="622" spans="1:13" s="34" customFormat="1">
      <c r="A622" s="33">
        <v>1</v>
      </c>
      <c r="B622" s="65">
        <v>3</v>
      </c>
      <c r="C622" s="76" t="s">
        <v>150</v>
      </c>
      <c r="D622" s="65" t="s">
        <v>19</v>
      </c>
      <c r="E622" s="36">
        <v>1</v>
      </c>
      <c r="F622" s="104">
        <v>4000</v>
      </c>
      <c r="G622" s="104">
        <f t="shared" si="183"/>
        <v>4000</v>
      </c>
      <c r="H622" s="38"/>
      <c r="J622" s="37"/>
      <c r="K622" s="129">
        <f>+F622/$H$788</f>
        <v>7.4747535367859549E-5</v>
      </c>
      <c r="L622" s="129">
        <f t="shared" si="184"/>
        <v>7.4747535367859549E-5</v>
      </c>
      <c r="M622" s="40"/>
    </row>
    <row r="623" spans="1:13" s="34" customFormat="1">
      <c r="A623" s="33">
        <v>1</v>
      </c>
      <c r="B623" s="65">
        <v>4</v>
      </c>
      <c r="C623" s="76" t="s">
        <v>151</v>
      </c>
      <c r="D623" s="65" t="s">
        <v>19</v>
      </c>
      <c r="E623" s="36">
        <v>1</v>
      </c>
      <c r="F623" s="104">
        <v>13200</v>
      </c>
      <c r="G623" s="104">
        <f t="shared" si="183"/>
        <v>13200</v>
      </c>
      <c r="H623" s="38"/>
      <c r="J623" s="37"/>
      <c r="K623" s="129">
        <f>+F623/$H$788</f>
        <v>2.466668667139365E-4</v>
      </c>
      <c r="L623" s="129">
        <f t="shared" si="184"/>
        <v>2.466668667139365E-4</v>
      </c>
      <c r="M623" s="40"/>
    </row>
    <row r="624" spans="1:13">
      <c r="A624" s="77">
        <v>2</v>
      </c>
      <c r="B624" s="42" t="s">
        <v>10</v>
      </c>
      <c r="C624" s="43" t="s">
        <v>27</v>
      </c>
      <c r="D624" s="44"/>
      <c r="E624" s="45"/>
      <c r="F624" s="105"/>
      <c r="G624" s="105"/>
      <c r="H624" s="46">
        <f>SUM(G625:G627)</f>
        <v>609760</v>
      </c>
      <c r="K624" s="130"/>
      <c r="L624" s="130"/>
      <c r="M624" s="131">
        <f>SUM(L625:L627)</f>
        <v>1.1394514291476511E-2</v>
      </c>
    </row>
    <row r="625" spans="1:13" s="34" customFormat="1">
      <c r="A625" s="33">
        <v>2</v>
      </c>
      <c r="B625" s="34">
        <v>1</v>
      </c>
      <c r="C625" s="34" t="s">
        <v>28</v>
      </c>
      <c r="D625" s="35" t="s">
        <v>19</v>
      </c>
      <c r="E625" s="36">
        <v>1</v>
      </c>
      <c r="F625" s="104">
        <v>430260</v>
      </c>
      <c r="G625" s="104">
        <f t="shared" ref="G625:G627" si="185">+E625*F625</f>
        <v>430260</v>
      </c>
      <c r="H625" s="38"/>
      <c r="J625" s="37"/>
      <c r="K625" s="129">
        <f>+F625/$H$788</f>
        <v>8.0402186418438125E-3</v>
      </c>
      <c r="L625" s="129">
        <f t="shared" ref="L625:L627" si="186">+E625*K625</f>
        <v>8.0402186418438125E-3</v>
      </c>
      <c r="M625" s="40"/>
    </row>
    <row r="626" spans="1:13" s="34" customFormat="1">
      <c r="A626" s="33">
        <v>2</v>
      </c>
      <c r="B626" s="34">
        <v>2</v>
      </c>
      <c r="C626" s="34" t="s">
        <v>303</v>
      </c>
      <c r="D626" s="35" t="s">
        <v>19</v>
      </c>
      <c r="E626" s="36">
        <v>1</v>
      </c>
      <c r="F626" s="104">
        <v>149400</v>
      </c>
      <c r="G626" s="104">
        <f t="shared" si="185"/>
        <v>149400</v>
      </c>
      <c r="H626" s="38"/>
      <c r="J626" s="37"/>
      <c r="K626" s="129">
        <f>+F626/$H$788</f>
        <v>2.7918204459895539E-3</v>
      </c>
      <c r="L626" s="129">
        <f t="shared" si="186"/>
        <v>2.7918204459895539E-3</v>
      </c>
      <c r="M626" s="40"/>
    </row>
    <row r="627" spans="1:13" s="34" customFormat="1">
      <c r="A627" s="33">
        <v>2</v>
      </c>
      <c r="B627" s="34">
        <v>3</v>
      </c>
      <c r="C627" s="34" t="s">
        <v>30</v>
      </c>
      <c r="D627" s="35" t="s">
        <v>19</v>
      </c>
      <c r="E627" s="36">
        <v>1</v>
      </c>
      <c r="F627" s="104">
        <v>30100</v>
      </c>
      <c r="G627" s="104">
        <f t="shared" si="185"/>
        <v>30100</v>
      </c>
      <c r="H627" s="38"/>
      <c r="J627" s="37"/>
      <c r="K627" s="129">
        <f>+F627/$H$788</f>
        <v>5.6247520364314304E-4</v>
      </c>
      <c r="L627" s="129">
        <f t="shared" si="186"/>
        <v>5.6247520364314304E-4</v>
      </c>
      <c r="M627" s="40"/>
    </row>
    <row r="628" spans="1:13">
      <c r="A628" s="41">
        <v>3</v>
      </c>
      <c r="B628" s="42" t="s">
        <v>10</v>
      </c>
      <c r="C628" s="43" t="s">
        <v>32</v>
      </c>
      <c r="D628" s="44"/>
      <c r="E628" s="45"/>
      <c r="F628" s="105"/>
      <c r="G628" s="105"/>
      <c r="H628" s="46">
        <f>SUM(G629:G632)</f>
        <v>286977.2</v>
      </c>
      <c r="K628" s="130"/>
      <c r="L628" s="130"/>
      <c r="M628" s="131">
        <f>SUM(L629:L632)</f>
        <v>5.3627096016923264E-3</v>
      </c>
    </row>
    <row r="629" spans="1:13" s="49" customFormat="1">
      <c r="A629" s="33">
        <v>3</v>
      </c>
      <c r="B629" s="34">
        <v>1</v>
      </c>
      <c r="C629" s="34" t="s">
        <v>33</v>
      </c>
      <c r="D629" s="35" t="s">
        <v>19</v>
      </c>
      <c r="E629" s="36">
        <v>1</v>
      </c>
      <c r="F629" s="104">
        <v>51600</v>
      </c>
      <c r="G629" s="104">
        <f>+E629*F629</f>
        <v>51600</v>
      </c>
      <c r="H629" s="38"/>
      <c r="J629" s="50"/>
      <c r="K629" s="129">
        <f>+F629/$H$788</f>
        <v>9.6424320624538811E-4</v>
      </c>
      <c r="L629" s="129">
        <f t="shared" ref="L629:L632" si="187">+E629*K629</f>
        <v>9.6424320624538811E-4</v>
      </c>
      <c r="M629" s="40"/>
    </row>
    <row r="630" spans="1:13" s="49" customFormat="1">
      <c r="A630" s="33">
        <v>3</v>
      </c>
      <c r="B630" s="34">
        <v>2</v>
      </c>
      <c r="C630" s="34" t="s">
        <v>34</v>
      </c>
      <c r="D630" s="35" t="s">
        <v>19</v>
      </c>
      <c r="E630" s="36">
        <v>1</v>
      </c>
      <c r="F630" s="104">
        <v>42964</v>
      </c>
      <c r="G630" s="104">
        <f>+E630*F630</f>
        <v>42964</v>
      </c>
      <c r="H630" s="38"/>
      <c r="J630" s="50"/>
      <c r="K630" s="129">
        <f>+F630/$H$788</f>
        <v>8.0286327738617936E-4</v>
      </c>
      <c r="L630" s="129">
        <f t="shared" si="187"/>
        <v>8.0286327738617936E-4</v>
      </c>
      <c r="M630" s="40"/>
    </row>
    <row r="631" spans="1:13" s="49" customFormat="1">
      <c r="A631" s="33">
        <v>3</v>
      </c>
      <c r="B631" s="34">
        <v>3</v>
      </c>
      <c r="C631" s="34" t="s">
        <v>320</v>
      </c>
      <c r="D631" s="35" t="s">
        <v>29</v>
      </c>
      <c r="E631" s="36">
        <v>1.34</v>
      </c>
      <c r="F631" s="104">
        <v>980</v>
      </c>
      <c r="G631" s="104">
        <f>+E631*F631</f>
        <v>1313.2</v>
      </c>
      <c r="H631" s="38"/>
      <c r="J631" s="50"/>
      <c r="K631" s="129">
        <f>+F631/$H$788</f>
        <v>1.8313146165125588E-5</v>
      </c>
      <c r="L631" s="129">
        <f t="shared" si="187"/>
        <v>2.453961586126829E-5</v>
      </c>
      <c r="M631" s="40"/>
    </row>
    <row r="632" spans="1:13" s="49" customFormat="1">
      <c r="A632" s="33">
        <v>3</v>
      </c>
      <c r="B632" s="34">
        <v>4</v>
      </c>
      <c r="C632" s="34" t="s">
        <v>36</v>
      </c>
      <c r="D632" s="35" t="s">
        <v>15</v>
      </c>
      <c r="E632" s="36">
        <v>294</v>
      </c>
      <c r="F632" s="104">
        <v>650</v>
      </c>
      <c r="G632" s="104">
        <f>+E632*F632</f>
        <v>191100</v>
      </c>
      <c r="H632" s="38"/>
      <c r="J632" s="50"/>
      <c r="K632" s="129">
        <f>+F632/$H$788</f>
        <v>1.2146474497277177E-5</v>
      </c>
      <c r="L632" s="129">
        <f t="shared" si="187"/>
        <v>3.5710635021994901E-3</v>
      </c>
      <c r="M632" s="40"/>
    </row>
    <row r="633" spans="1:13">
      <c r="A633" s="77">
        <v>4</v>
      </c>
      <c r="B633" s="42" t="s">
        <v>10</v>
      </c>
      <c r="C633" s="43" t="s">
        <v>37</v>
      </c>
      <c r="D633" s="44"/>
      <c r="E633" s="45"/>
      <c r="F633" s="105"/>
      <c r="G633" s="105"/>
      <c r="H633" s="46">
        <f>SUM(G635:G644)</f>
        <v>1506156.55</v>
      </c>
      <c r="K633" s="130"/>
      <c r="L633" s="130"/>
      <c r="M633" s="131">
        <f>SUM(L635:L644)</f>
        <v>2.8145372497664578E-2</v>
      </c>
    </row>
    <row r="634" spans="1:13" s="34" customFormat="1">
      <c r="A634" s="51">
        <v>4</v>
      </c>
      <c r="B634" s="52">
        <v>1</v>
      </c>
      <c r="C634" s="53" t="s">
        <v>38</v>
      </c>
      <c r="D634" s="54"/>
      <c r="E634" s="36"/>
      <c r="F634" s="104"/>
      <c r="G634" s="104"/>
      <c r="H634" s="38"/>
      <c r="J634" s="37"/>
      <c r="K634" s="129"/>
      <c r="L634" s="129"/>
      <c r="M634" s="40"/>
    </row>
    <row r="635" spans="1:13" s="34" customFormat="1">
      <c r="A635" s="61">
        <v>4</v>
      </c>
      <c r="B635" s="74">
        <v>1</v>
      </c>
      <c r="C635" s="34" t="s">
        <v>218</v>
      </c>
      <c r="D635" s="48" t="s">
        <v>29</v>
      </c>
      <c r="E635" s="36">
        <v>3.6</v>
      </c>
      <c r="F635" s="104">
        <v>23630</v>
      </c>
      <c r="G635" s="104">
        <f t="shared" ref="G635:G640" si="188">+E635*F635</f>
        <v>85068</v>
      </c>
      <c r="H635" s="38"/>
      <c r="J635" s="37"/>
      <c r="K635" s="129">
        <f t="shared" ref="K635:K640" si="189">+F635/$H$788</f>
        <v>4.4157106518563025E-4</v>
      </c>
      <c r="L635" s="129">
        <f t="shared" ref="L635:L640" si="190">+E635*K635</f>
        <v>1.5896558346682689E-3</v>
      </c>
      <c r="M635" s="40"/>
    </row>
    <row r="636" spans="1:13" s="34" customFormat="1">
      <c r="A636" s="61">
        <v>4</v>
      </c>
      <c r="B636" s="74">
        <v>2</v>
      </c>
      <c r="C636" s="34" t="s">
        <v>219</v>
      </c>
      <c r="D636" s="48" t="s">
        <v>29</v>
      </c>
      <c r="E636" s="36">
        <v>0.17</v>
      </c>
      <c r="F636" s="104">
        <v>39845</v>
      </c>
      <c r="G636" s="104">
        <f t="shared" si="188"/>
        <v>6773.6500000000005</v>
      </c>
      <c r="H636" s="38"/>
      <c r="J636" s="37"/>
      <c r="K636" s="129">
        <f t="shared" si="189"/>
        <v>7.4457888668309085E-4</v>
      </c>
      <c r="L636" s="129">
        <f t="shared" si="190"/>
        <v>1.2657841073612544E-4</v>
      </c>
      <c r="M636" s="40"/>
    </row>
    <row r="637" spans="1:13" s="34" customFormat="1">
      <c r="A637" s="61">
        <v>4</v>
      </c>
      <c r="B637" s="74">
        <v>3</v>
      </c>
      <c r="C637" s="34" t="s">
        <v>288</v>
      </c>
      <c r="D637" s="48" t="s">
        <v>29</v>
      </c>
      <c r="E637" s="36">
        <v>0.75</v>
      </c>
      <c r="F637" s="104">
        <v>57450</v>
      </c>
      <c r="G637" s="104">
        <f t="shared" si="188"/>
        <v>43087.5</v>
      </c>
      <c r="H637" s="38"/>
      <c r="J637" s="37"/>
      <c r="K637" s="129">
        <f t="shared" si="189"/>
        <v>1.0735614767208828E-3</v>
      </c>
      <c r="L637" s="129">
        <f t="shared" si="190"/>
        <v>8.0517110754066206E-4</v>
      </c>
      <c r="M637" s="40"/>
    </row>
    <row r="638" spans="1:13" s="34" customFormat="1">
      <c r="A638" s="61">
        <v>4</v>
      </c>
      <c r="B638" s="74">
        <v>4</v>
      </c>
      <c r="C638" s="34" t="s">
        <v>192</v>
      </c>
      <c r="D638" s="35" t="s">
        <v>15</v>
      </c>
      <c r="E638" s="36">
        <v>52.2</v>
      </c>
      <c r="F638" s="104">
        <v>1287</v>
      </c>
      <c r="G638" s="104">
        <f t="shared" si="188"/>
        <v>67181.400000000009</v>
      </c>
      <c r="H638" s="38"/>
      <c r="J638" s="37"/>
      <c r="K638" s="129">
        <f t="shared" si="189"/>
        <v>2.405001950460881E-5</v>
      </c>
      <c r="L638" s="129">
        <f t="shared" si="190"/>
        <v>1.2554110181405799E-3</v>
      </c>
      <c r="M638" s="40"/>
    </row>
    <row r="639" spans="1:13" s="34" customFormat="1">
      <c r="A639" s="61">
        <v>4</v>
      </c>
      <c r="B639" s="74">
        <v>5</v>
      </c>
      <c r="C639" s="34" t="s">
        <v>316</v>
      </c>
      <c r="D639" s="35" t="s">
        <v>15</v>
      </c>
      <c r="E639" s="36">
        <v>238</v>
      </c>
      <c r="F639" s="104">
        <v>1760</v>
      </c>
      <c r="G639" s="104">
        <f t="shared" si="188"/>
        <v>418880</v>
      </c>
      <c r="H639" s="38"/>
      <c r="J639" s="37"/>
      <c r="K639" s="129">
        <f t="shared" si="189"/>
        <v>3.2888915561858201E-5</v>
      </c>
      <c r="L639" s="129">
        <f t="shared" si="190"/>
        <v>7.8275619037222518E-3</v>
      </c>
      <c r="M639" s="40"/>
    </row>
    <row r="640" spans="1:13" s="34" customFormat="1">
      <c r="A640" s="61">
        <v>4</v>
      </c>
      <c r="B640" s="74">
        <v>6</v>
      </c>
      <c r="C640" s="34" t="s">
        <v>261</v>
      </c>
      <c r="D640" s="35" t="s">
        <v>21</v>
      </c>
      <c r="E640" s="36">
        <v>16.52</v>
      </c>
      <c r="F640" s="104">
        <v>30100</v>
      </c>
      <c r="G640" s="104">
        <f t="shared" si="188"/>
        <v>497252</v>
      </c>
      <c r="H640" s="38"/>
      <c r="J640" s="37"/>
      <c r="K640" s="129">
        <f t="shared" si="189"/>
        <v>5.6247520364314304E-4</v>
      </c>
      <c r="L640" s="129">
        <f t="shared" si="190"/>
        <v>9.2920903641847234E-3</v>
      </c>
      <c r="M640" s="40"/>
    </row>
    <row r="641" spans="1:13" s="34" customFormat="1">
      <c r="A641" s="51">
        <v>4</v>
      </c>
      <c r="B641" s="52">
        <v>2</v>
      </c>
      <c r="C641" s="53" t="s">
        <v>50</v>
      </c>
      <c r="D641" s="54"/>
      <c r="E641" s="36"/>
      <c r="F641" s="104"/>
      <c r="G641" s="104"/>
      <c r="H641" s="38"/>
      <c r="J641" s="37"/>
      <c r="K641" s="129"/>
      <c r="L641" s="129"/>
      <c r="M641" s="40"/>
    </row>
    <row r="642" spans="1:13" s="34" customFormat="1">
      <c r="A642" s="61">
        <v>4</v>
      </c>
      <c r="B642" s="74">
        <v>7</v>
      </c>
      <c r="C642" s="34" t="s">
        <v>223</v>
      </c>
      <c r="D642" s="35" t="s">
        <v>21</v>
      </c>
      <c r="E642" s="36">
        <v>6</v>
      </c>
      <c r="F642" s="104">
        <v>10750</v>
      </c>
      <c r="G642" s="104">
        <f t="shared" ref="G642:G644" si="191">+E642*F642</f>
        <v>64500</v>
      </c>
      <c r="H642" s="38"/>
      <c r="J642" s="37"/>
      <c r="K642" s="129">
        <f>+F642/$H$788</f>
        <v>2.0088400130112254E-4</v>
      </c>
      <c r="L642" s="129">
        <f t="shared" ref="L642:L644" si="192">+E642*K642</f>
        <v>1.2053040078067352E-3</v>
      </c>
      <c r="M642" s="40"/>
    </row>
    <row r="643" spans="1:13" s="34" customFormat="1">
      <c r="A643" s="61">
        <v>4</v>
      </c>
      <c r="B643" s="74">
        <v>8</v>
      </c>
      <c r="C643" s="34" t="s">
        <v>289</v>
      </c>
      <c r="D643" s="35" t="s">
        <v>21</v>
      </c>
      <c r="E643" s="36">
        <v>26</v>
      </c>
      <c r="F643" s="104">
        <v>11900</v>
      </c>
      <c r="G643" s="104">
        <f t="shared" si="191"/>
        <v>309400</v>
      </c>
      <c r="H643" s="38"/>
      <c r="J643" s="37"/>
      <c r="K643" s="129">
        <f>+F643/$H$788</f>
        <v>2.2237391771938214E-4</v>
      </c>
      <c r="L643" s="129">
        <f t="shared" si="192"/>
        <v>5.7817218607039353E-3</v>
      </c>
      <c r="M643" s="40"/>
    </row>
    <row r="644" spans="1:13" s="34" customFormat="1">
      <c r="A644" s="61">
        <v>4</v>
      </c>
      <c r="B644" s="74">
        <v>9</v>
      </c>
      <c r="C644" s="34" t="s">
        <v>290</v>
      </c>
      <c r="D644" s="35" t="s">
        <v>21</v>
      </c>
      <c r="E644" s="36">
        <v>2.2000000000000002</v>
      </c>
      <c r="F644" s="104">
        <v>6370</v>
      </c>
      <c r="G644" s="104">
        <f t="shared" si="191"/>
        <v>14014.000000000002</v>
      </c>
      <c r="H644" s="38"/>
      <c r="J644" s="37"/>
      <c r="K644" s="129">
        <f>+F644/$H$788</f>
        <v>1.1903545007331633E-4</v>
      </c>
      <c r="L644" s="129">
        <f t="shared" si="192"/>
        <v>2.6187799016129593E-4</v>
      </c>
      <c r="M644" s="40"/>
    </row>
    <row r="645" spans="1:13">
      <c r="A645" s="77">
        <v>5</v>
      </c>
      <c r="B645" s="42" t="s">
        <v>10</v>
      </c>
      <c r="C645" s="43" t="s">
        <v>51</v>
      </c>
      <c r="D645" s="44" t="s">
        <v>1</v>
      </c>
      <c r="E645" s="45"/>
      <c r="F645" s="105"/>
      <c r="G645" s="105"/>
      <c r="H645" s="46">
        <f>SUM(G646:G648)</f>
        <v>19602.7</v>
      </c>
      <c r="K645" s="130"/>
      <c r="L645" s="130"/>
      <c r="M645" s="131">
        <f>SUM(L646:L648)</f>
        <v>3.6631337788888506E-4</v>
      </c>
    </row>
    <row r="646" spans="1:13" s="34" customFormat="1">
      <c r="A646" s="33">
        <v>5</v>
      </c>
      <c r="B646" s="34">
        <v>1</v>
      </c>
      <c r="C646" s="34" t="s">
        <v>317</v>
      </c>
      <c r="D646" s="48" t="s">
        <v>15</v>
      </c>
      <c r="E646" s="36">
        <v>6.1</v>
      </c>
      <c r="F646" s="104">
        <v>2623</v>
      </c>
      <c r="G646" s="104">
        <f t="shared" ref="G646:G648" si="193">+E646*F646</f>
        <v>16000.3</v>
      </c>
      <c r="H646" s="38"/>
      <c r="J646" s="37"/>
      <c r="K646" s="129">
        <f>+F646/$H$788</f>
        <v>4.90156963174739E-5</v>
      </c>
      <c r="L646" s="129">
        <f t="shared" ref="L646:L648" si="194">+E646*K646</f>
        <v>2.9899574753659077E-4</v>
      </c>
      <c r="M646" s="40"/>
    </row>
    <row r="647" spans="1:13" s="34" customFormat="1">
      <c r="A647" s="33">
        <v>5</v>
      </c>
      <c r="B647" s="34">
        <v>2</v>
      </c>
      <c r="C647" s="34" t="s">
        <v>318</v>
      </c>
      <c r="D647" s="48" t="s">
        <v>15</v>
      </c>
      <c r="E647" s="36">
        <v>1.8</v>
      </c>
      <c r="F647" s="104">
        <v>1180</v>
      </c>
      <c r="G647" s="104">
        <f t="shared" si="193"/>
        <v>2124</v>
      </c>
      <c r="H647" s="38"/>
      <c r="J647" s="37"/>
      <c r="K647" s="129">
        <f>+F647/$H$788</f>
        <v>2.2050522933518567E-5</v>
      </c>
      <c r="L647" s="129">
        <f t="shared" si="194"/>
        <v>3.9690941280333423E-5</v>
      </c>
      <c r="M647" s="40"/>
    </row>
    <row r="648" spans="1:13" s="34" customFormat="1">
      <c r="A648" s="33">
        <v>5</v>
      </c>
      <c r="B648" s="34">
        <v>3</v>
      </c>
      <c r="C648" s="34" t="s">
        <v>319</v>
      </c>
      <c r="D648" s="48" t="s">
        <v>15</v>
      </c>
      <c r="E648" s="36">
        <v>1.54</v>
      </c>
      <c r="F648" s="104">
        <v>960</v>
      </c>
      <c r="G648" s="104">
        <f t="shared" si="193"/>
        <v>1478.4</v>
      </c>
      <c r="H648" s="38"/>
      <c r="J648" s="37"/>
      <c r="K648" s="129">
        <f>+F648/$H$788</f>
        <v>1.793940848828629E-5</v>
      </c>
      <c r="L648" s="129">
        <f t="shared" si="194"/>
        <v>2.7626689071960888E-5</v>
      </c>
      <c r="M648" s="40"/>
    </row>
    <row r="649" spans="1:13">
      <c r="A649" s="77">
        <v>6</v>
      </c>
      <c r="B649" s="42" t="s">
        <v>10</v>
      </c>
      <c r="C649" s="43" t="s">
        <v>52</v>
      </c>
      <c r="D649" s="44" t="s">
        <v>1</v>
      </c>
      <c r="E649" s="45"/>
      <c r="F649" s="105"/>
      <c r="G649" s="105"/>
      <c r="H649" s="46">
        <f>SUM(G650)</f>
        <v>3572</v>
      </c>
      <c r="K649" s="130"/>
      <c r="L649" s="130"/>
      <c r="M649" s="131">
        <f>SUM(L650)</f>
        <v>6.6749549083498579E-5</v>
      </c>
    </row>
    <row r="650" spans="1:13">
      <c r="A650" s="33">
        <v>6</v>
      </c>
      <c r="B650" s="34">
        <v>1</v>
      </c>
      <c r="C650" s="34" t="s">
        <v>154</v>
      </c>
      <c r="D650" s="48" t="s">
        <v>15</v>
      </c>
      <c r="E650" s="47">
        <v>3.8</v>
      </c>
      <c r="F650" s="100">
        <v>940</v>
      </c>
      <c r="G650" s="104">
        <f>+E650*F650</f>
        <v>3572</v>
      </c>
      <c r="H650" s="38"/>
      <c r="K650" s="129">
        <f>+F650/$H$788</f>
        <v>1.7565670811446994E-5</v>
      </c>
      <c r="L650" s="129">
        <f t="shared" ref="L650" si="195">+E650*K650</f>
        <v>6.6749549083498579E-5</v>
      </c>
      <c r="M650" s="40"/>
    </row>
    <row r="651" spans="1:13">
      <c r="A651" s="77">
        <v>7</v>
      </c>
      <c r="B651" s="42" t="s">
        <v>10</v>
      </c>
      <c r="C651" s="43" t="s">
        <v>54</v>
      </c>
      <c r="D651" s="44" t="s">
        <v>1</v>
      </c>
      <c r="E651" s="45"/>
      <c r="F651" s="105"/>
      <c r="G651" s="105"/>
      <c r="H651" s="46">
        <f>SUM(G652:G663)</f>
        <v>261841.62000000002</v>
      </c>
      <c r="K651" s="130"/>
      <c r="L651" s="130"/>
      <c r="M651" s="131">
        <f>SUM(L652:L663)</f>
        <v>4.8930039379319109E-3</v>
      </c>
    </row>
    <row r="652" spans="1:13">
      <c r="A652" s="33">
        <v>7</v>
      </c>
      <c r="B652" s="34">
        <v>1</v>
      </c>
      <c r="C652" s="6" t="s">
        <v>55</v>
      </c>
      <c r="D652" s="48" t="s">
        <v>15</v>
      </c>
      <c r="E652" s="36">
        <v>158</v>
      </c>
      <c r="F652" s="100">
        <v>691</v>
      </c>
      <c r="G652" s="104">
        <f t="shared" ref="G652:G663" si="196">+E652*F652</f>
        <v>109178</v>
      </c>
      <c r="H652" s="38"/>
      <c r="K652" s="129">
        <f t="shared" ref="K652:K663" si="197">+F652/$H$788</f>
        <v>1.2912636734797737E-5</v>
      </c>
      <c r="L652" s="129">
        <f t="shared" ref="L652:L663" si="198">+E652*K652</f>
        <v>2.0401966040980426E-3</v>
      </c>
      <c r="M652" s="40"/>
    </row>
    <row r="653" spans="1:13">
      <c r="A653" s="33">
        <v>7</v>
      </c>
      <c r="B653" s="34">
        <v>2</v>
      </c>
      <c r="C653" s="6" t="s">
        <v>291</v>
      </c>
      <c r="D653" s="48" t="s">
        <v>15</v>
      </c>
      <c r="E653" s="47">
        <v>20</v>
      </c>
      <c r="F653" s="100">
        <v>691</v>
      </c>
      <c r="G653" s="104">
        <f t="shared" si="196"/>
        <v>13820</v>
      </c>
      <c r="H653" s="38"/>
      <c r="K653" s="129">
        <f t="shared" si="197"/>
        <v>1.2912636734797737E-5</v>
      </c>
      <c r="L653" s="129">
        <f t="shared" si="198"/>
        <v>2.5825273469595473E-4</v>
      </c>
      <c r="M653" s="40"/>
    </row>
    <row r="654" spans="1:13">
      <c r="A654" s="33">
        <v>7</v>
      </c>
      <c r="B654" s="34">
        <v>3</v>
      </c>
      <c r="C654" s="6" t="s">
        <v>56</v>
      </c>
      <c r="D654" s="48" t="s">
        <v>15</v>
      </c>
      <c r="E654" s="47">
        <v>12.2</v>
      </c>
      <c r="F654" s="100">
        <v>486</v>
      </c>
      <c r="G654" s="104">
        <f t="shared" si="196"/>
        <v>5929.2</v>
      </c>
      <c r="H654" s="38"/>
      <c r="K654" s="129">
        <f t="shared" si="197"/>
        <v>9.0818255471949341E-6</v>
      </c>
      <c r="L654" s="129">
        <f t="shared" si="198"/>
        <v>1.1079827167577819E-4</v>
      </c>
      <c r="M654" s="40"/>
    </row>
    <row r="655" spans="1:13">
      <c r="A655" s="33">
        <v>7</v>
      </c>
      <c r="B655" s="34">
        <v>4</v>
      </c>
      <c r="C655" s="6" t="s">
        <v>455</v>
      </c>
      <c r="D655" s="48" t="s">
        <v>15</v>
      </c>
      <c r="E655" s="47">
        <v>10</v>
      </c>
      <c r="F655" s="100">
        <v>1125</v>
      </c>
      <c r="G655" s="104">
        <f t="shared" si="196"/>
        <v>11250</v>
      </c>
      <c r="H655" s="38"/>
      <c r="K655" s="129">
        <f t="shared" si="197"/>
        <v>2.1022744322210498E-5</v>
      </c>
      <c r="L655" s="129">
        <f t="shared" si="198"/>
        <v>2.1022744322210496E-4</v>
      </c>
      <c r="M655" s="40"/>
    </row>
    <row r="656" spans="1:13">
      <c r="A656" s="33">
        <v>7</v>
      </c>
      <c r="B656" s="34">
        <v>5</v>
      </c>
      <c r="C656" s="34" t="s">
        <v>58</v>
      </c>
      <c r="D656" s="35" t="s">
        <v>21</v>
      </c>
      <c r="E656" s="47">
        <v>3.3</v>
      </c>
      <c r="F656" s="100">
        <v>495</v>
      </c>
      <c r="G656" s="104">
        <f t="shared" si="196"/>
        <v>1633.5</v>
      </c>
      <c r="H656" s="38"/>
      <c r="K656" s="129">
        <f t="shared" si="197"/>
        <v>9.2500075017726181E-6</v>
      </c>
      <c r="L656" s="129">
        <f t="shared" si="198"/>
        <v>3.0525024755849636E-5</v>
      </c>
      <c r="M656" s="40"/>
    </row>
    <row r="657" spans="1:13">
      <c r="A657" s="33">
        <v>7</v>
      </c>
      <c r="B657" s="34">
        <v>6</v>
      </c>
      <c r="C657" s="34" t="s">
        <v>351</v>
      </c>
      <c r="D657" s="35" t="s">
        <v>21</v>
      </c>
      <c r="E657" s="36">
        <v>15</v>
      </c>
      <c r="F657" s="100">
        <v>410</v>
      </c>
      <c r="G657" s="104">
        <f t="shared" si="196"/>
        <v>6150</v>
      </c>
      <c r="H657" s="38"/>
      <c r="K657" s="129">
        <f t="shared" si="197"/>
        <v>7.6616223752056037E-6</v>
      </c>
      <c r="L657" s="129">
        <f t="shared" si="198"/>
        <v>1.1492433562808405E-4</v>
      </c>
      <c r="M657" s="40"/>
    </row>
    <row r="658" spans="1:13">
      <c r="A658" s="33">
        <v>7</v>
      </c>
      <c r="B658" s="34">
        <v>7</v>
      </c>
      <c r="C658" s="34" t="s">
        <v>352</v>
      </c>
      <c r="D658" s="35" t="s">
        <v>21</v>
      </c>
      <c r="E658" s="36">
        <v>10</v>
      </c>
      <c r="F658" s="100">
        <v>702</v>
      </c>
      <c r="G658" s="104">
        <f t="shared" si="196"/>
        <v>7020</v>
      </c>
      <c r="H658" s="38"/>
      <c r="K658" s="129">
        <f t="shared" si="197"/>
        <v>1.311819245705935E-5</v>
      </c>
      <c r="L658" s="129">
        <f t="shared" si="198"/>
        <v>1.311819245705935E-4</v>
      </c>
      <c r="M658" s="40"/>
    </row>
    <row r="659" spans="1:13">
      <c r="A659" s="33">
        <v>7</v>
      </c>
      <c r="B659" s="34">
        <v>8</v>
      </c>
      <c r="C659" s="34" t="s">
        <v>314</v>
      </c>
      <c r="D659" s="35" t="s">
        <v>15</v>
      </c>
      <c r="E659" s="47">
        <v>8</v>
      </c>
      <c r="F659" s="100">
        <v>1048</v>
      </c>
      <c r="G659" s="104">
        <f t="shared" si="196"/>
        <v>8384</v>
      </c>
      <c r="H659" s="38"/>
      <c r="K659" s="129">
        <f t="shared" si="197"/>
        <v>1.9583854266379202E-5</v>
      </c>
      <c r="L659" s="129">
        <f t="shared" si="198"/>
        <v>1.5667083413103362E-4</v>
      </c>
      <c r="M659" s="40"/>
    </row>
    <row r="660" spans="1:13">
      <c r="A660" s="33">
        <v>7</v>
      </c>
      <c r="B660" s="34">
        <v>9</v>
      </c>
      <c r="C660" s="34" t="s">
        <v>61</v>
      </c>
      <c r="D660" s="35" t="s">
        <v>21</v>
      </c>
      <c r="E660" s="36">
        <v>108</v>
      </c>
      <c r="F660" s="104">
        <v>802</v>
      </c>
      <c r="G660" s="104">
        <f t="shared" si="196"/>
        <v>86616</v>
      </c>
      <c r="H660" s="38"/>
      <c r="K660" s="129">
        <f t="shared" si="197"/>
        <v>1.4986880841255839E-5</v>
      </c>
      <c r="L660" s="129">
        <f t="shared" si="198"/>
        <v>1.6185831308556306E-3</v>
      </c>
      <c r="M660" s="40"/>
    </row>
    <row r="661" spans="1:13">
      <c r="A661" s="33">
        <v>7</v>
      </c>
      <c r="B661" s="34">
        <v>10</v>
      </c>
      <c r="C661" s="34" t="s">
        <v>62</v>
      </c>
      <c r="D661" s="35" t="s">
        <v>21</v>
      </c>
      <c r="E661" s="36">
        <v>10</v>
      </c>
      <c r="F661" s="104">
        <v>205</v>
      </c>
      <c r="G661" s="104">
        <f t="shared" si="196"/>
        <v>2050</v>
      </c>
      <c r="H661" s="38"/>
      <c r="K661" s="129">
        <f t="shared" si="197"/>
        <v>3.8308111876028019E-6</v>
      </c>
      <c r="L661" s="129">
        <f t="shared" si="198"/>
        <v>3.830811187602802E-5</v>
      </c>
      <c r="M661" s="40"/>
    </row>
    <row r="662" spans="1:13">
      <c r="A662" s="33">
        <v>7</v>
      </c>
      <c r="B662" s="34">
        <v>11</v>
      </c>
      <c r="C662" s="34" t="s">
        <v>63</v>
      </c>
      <c r="D662" s="48" t="s">
        <v>21</v>
      </c>
      <c r="E662" s="36">
        <v>20.12</v>
      </c>
      <c r="F662" s="104">
        <v>341</v>
      </c>
      <c r="G662" s="104">
        <f t="shared" si="196"/>
        <v>6860.92</v>
      </c>
      <c r="H662" s="38"/>
      <c r="K662" s="129">
        <f t="shared" si="197"/>
        <v>6.3722273901100264E-6</v>
      </c>
      <c r="L662" s="129">
        <f t="shared" si="198"/>
        <v>1.2820921508901374E-4</v>
      </c>
      <c r="M662" s="40"/>
    </row>
    <row r="663" spans="1:13">
      <c r="A663" s="33">
        <v>7</v>
      </c>
      <c r="B663" s="34">
        <v>12</v>
      </c>
      <c r="C663" s="6" t="s">
        <v>155</v>
      </c>
      <c r="D663" s="48" t="s">
        <v>26</v>
      </c>
      <c r="E663" s="47">
        <v>5</v>
      </c>
      <c r="F663" s="100">
        <v>590</v>
      </c>
      <c r="G663" s="104">
        <f t="shared" si="196"/>
        <v>2950</v>
      </c>
      <c r="H663" s="38"/>
      <c r="K663" s="129">
        <f t="shared" si="197"/>
        <v>1.1025261466759284E-5</v>
      </c>
      <c r="L663" s="129">
        <f t="shared" si="198"/>
        <v>5.512630733379642E-5</v>
      </c>
      <c r="M663" s="40"/>
    </row>
    <row r="664" spans="1:13">
      <c r="A664" s="77">
        <v>8</v>
      </c>
      <c r="B664" s="42" t="s">
        <v>10</v>
      </c>
      <c r="C664" s="43" t="s">
        <v>65</v>
      </c>
      <c r="D664" s="44" t="s">
        <v>1</v>
      </c>
      <c r="E664" s="45"/>
      <c r="F664" s="105"/>
      <c r="G664" s="105"/>
      <c r="H664" s="46">
        <f>SUM(G665:G666)</f>
        <v>709200</v>
      </c>
      <c r="K664" s="130"/>
      <c r="L664" s="130"/>
      <c r="M664" s="131">
        <f>SUM(L665:L666)</f>
        <v>1.3252738020721497E-2</v>
      </c>
    </row>
    <row r="665" spans="1:13">
      <c r="A665" s="33">
        <v>8</v>
      </c>
      <c r="B665" s="34">
        <v>1</v>
      </c>
      <c r="C665" s="34" t="s">
        <v>66</v>
      </c>
      <c r="D665" s="48" t="s">
        <v>15</v>
      </c>
      <c r="E665" s="36">
        <v>294</v>
      </c>
      <c r="F665" s="104">
        <v>2400</v>
      </c>
      <c r="G665" s="104">
        <f t="shared" ref="G665:G666" si="199">+E665*F665</f>
        <v>705600</v>
      </c>
      <c r="H665" s="38"/>
      <c r="K665" s="129">
        <f>+F665/$H$788</f>
        <v>4.4848521220715726E-5</v>
      </c>
      <c r="L665" s="129">
        <f t="shared" ref="L665:L666" si="200">+E665*K665</f>
        <v>1.3185465238890423E-2</v>
      </c>
      <c r="M665" s="40"/>
    </row>
    <row r="666" spans="1:13">
      <c r="A666" s="33">
        <v>8</v>
      </c>
      <c r="B666" s="34">
        <v>2</v>
      </c>
      <c r="C666" s="34" t="s">
        <v>294</v>
      </c>
      <c r="D666" s="48" t="s">
        <v>19</v>
      </c>
      <c r="E666" s="36">
        <v>1</v>
      </c>
      <c r="F666" s="104">
        <v>3600</v>
      </c>
      <c r="G666" s="104">
        <f t="shared" si="199"/>
        <v>3600</v>
      </c>
      <c r="H666" s="38"/>
      <c r="K666" s="129">
        <f>+F666/$H$788</f>
        <v>6.7272781831073585E-5</v>
      </c>
      <c r="L666" s="129">
        <f t="shared" si="200"/>
        <v>6.7272781831073585E-5</v>
      </c>
      <c r="M666" s="40"/>
    </row>
    <row r="667" spans="1:13">
      <c r="A667" s="41">
        <v>9</v>
      </c>
      <c r="B667" s="42" t="s">
        <v>10</v>
      </c>
      <c r="C667" s="43" t="s">
        <v>67</v>
      </c>
      <c r="D667" s="44" t="s">
        <v>1</v>
      </c>
      <c r="E667" s="45"/>
      <c r="F667" s="105"/>
      <c r="G667" s="105"/>
      <c r="H667" s="46">
        <f>SUM(G668:G670)</f>
        <v>48480</v>
      </c>
      <c r="K667" s="130"/>
      <c r="L667" s="130"/>
      <c r="M667" s="131">
        <f>SUM(L668:L670)</f>
        <v>9.0594012865845774E-4</v>
      </c>
    </row>
    <row r="668" spans="1:13">
      <c r="A668" s="33">
        <v>9</v>
      </c>
      <c r="B668" s="34">
        <v>1</v>
      </c>
      <c r="C668" s="34" t="s">
        <v>68</v>
      </c>
      <c r="D668" s="48" t="s">
        <v>21</v>
      </c>
      <c r="E668" s="36">
        <v>80</v>
      </c>
      <c r="F668" s="100">
        <v>470</v>
      </c>
      <c r="G668" s="104">
        <f t="shared" ref="G668:G670" si="201">+E668*F668</f>
        <v>37600</v>
      </c>
      <c r="H668" s="38"/>
      <c r="I668" s="146"/>
      <c r="K668" s="129">
        <f>+F668/$H$788</f>
        <v>8.782835405723497E-6</v>
      </c>
      <c r="L668" s="129">
        <f t="shared" ref="L668:L670" si="202">+E668*K668</f>
        <v>7.0262683245787979E-4</v>
      </c>
      <c r="M668" s="40"/>
    </row>
    <row r="669" spans="1:13">
      <c r="A669" s="33">
        <v>9</v>
      </c>
      <c r="B669" s="34">
        <v>2</v>
      </c>
      <c r="C669" s="34" t="s">
        <v>69</v>
      </c>
      <c r="D669" s="48" t="s">
        <v>21</v>
      </c>
      <c r="E669" s="47">
        <v>8</v>
      </c>
      <c r="F669" s="100">
        <v>1030</v>
      </c>
      <c r="G669" s="104">
        <f t="shared" si="201"/>
        <v>8240</v>
      </c>
      <c r="H669" s="38"/>
      <c r="K669" s="129">
        <f>+F669/$H$788</f>
        <v>1.9247490357223834E-5</v>
      </c>
      <c r="L669" s="129">
        <f t="shared" si="202"/>
        <v>1.5397992285779067E-4</v>
      </c>
      <c r="M669" s="40"/>
    </row>
    <row r="670" spans="1:13">
      <c r="A670" s="33">
        <v>9</v>
      </c>
      <c r="B670" s="34">
        <v>3</v>
      </c>
      <c r="C670" s="34" t="s">
        <v>73</v>
      </c>
      <c r="D670" s="35" t="s">
        <v>21</v>
      </c>
      <c r="E670" s="36">
        <v>8</v>
      </c>
      <c r="F670" s="104">
        <v>330</v>
      </c>
      <c r="G670" s="104">
        <f t="shared" si="201"/>
        <v>2640</v>
      </c>
      <c r="H670" s="38"/>
      <c r="K670" s="129">
        <f>+F670/$H$788</f>
        <v>6.1666716678484123E-6</v>
      </c>
      <c r="L670" s="129">
        <f t="shared" si="202"/>
        <v>4.9333373342787299E-5</v>
      </c>
      <c r="M670" s="40"/>
    </row>
    <row r="671" spans="1:13">
      <c r="A671" s="77">
        <v>10</v>
      </c>
      <c r="B671" s="42" t="s">
        <v>10</v>
      </c>
      <c r="C671" s="43" t="s">
        <v>70</v>
      </c>
      <c r="D671" s="44"/>
      <c r="E671" s="45"/>
      <c r="F671" s="105"/>
      <c r="G671" s="105"/>
      <c r="H671" s="46">
        <f>SUM(G672)</f>
        <v>651</v>
      </c>
      <c r="K671" s="130"/>
      <c r="L671" s="130"/>
      <c r="M671" s="131">
        <f>SUM(L672)</f>
        <v>1.2165161381119142E-5</v>
      </c>
    </row>
    <row r="672" spans="1:13">
      <c r="A672" s="33">
        <v>10</v>
      </c>
      <c r="B672" s="34">
        <v>1</v>
      </c>
      <c r="C672" s="34" t="s">
        <v>71</v>
      </c>
      <c r="D672" s="35" t="s">
        <v>21</v>
      </c>
      <c r="E672" s="36">
        <v>2.1</v>
      </c>
      <c r="F672" s="104">
        <v>310</v>
      </c>
      <c r="G672" s="104">
        <f>+E672*F672</f>
        <v>651</v>
      </c>
      <c r="H672" s="38"/>
      <c r="K672" s="129">
        <f>+F672/$H$788</f>
        <v>5.7929339910091151E-6</v>
      </c>
      <c r="L672" s="129">
        <f t="shared" ref="L672" si="203">+E672*K672</f>
        <v>1.2165161381119142E-5</v>
      </c>
      <c r="M672" s="40"/>
    </row>
    <row r="673" spans="1:13">
      <c r="A673" s="77">
        <v>11</v>
      </c>
      <c r="B673" s="42" t="s">
        <v>10</v>
      </c>
      <c r="C673" s="43" t="s">
        <v>72</v>
      </c>
      <c r="D673" s="44" t="s">
        <v>1</v>
      </c>
      <c r="E673" s="45"/>
      <c r="F673" s="105"/>
      <c r="G673" s="105"/>
      <c r="H673" s="46">
        <f>SUM(G674:G676)</f>
        <v>27548</v>
      </c>
      <c r="K673" s="130"/>
      <c r="L673" s="130"/>
      <c r="M673" s="131">
        <f>SUM(L674:L676)</f>
        <v>5.1478627607844866E-4</v>
      </c>
    </row>
    <row r="674" spans="1:13" s="34" customFormat="1">
      <c r="A674" s="33">
        <v>11</v>
      </c>
      <c r="B674" s="34">
        <v>1</v>
      </c>
      <c r="C674" s="34" t="s">
        <v>236</v>
      </c>
      <c r="D674" s="35" t="s">
        <v>15</v>
      </c>
      <c r="E674" s="36">
        <v>12.2</v>
      </c>
      <c r="F674" s="104">
        <v>1850</v>
      </c>
      <c r="G674" s="104">
        <f>+E674*F674</f>
        <v>22570</v>
      </c>
      <c r="H674" s="38"/>
      <c r="J674" s="37"/>
      <c r="K674" s="129">
        <f>+F674/$H$788</f>
        <v>3.4570735107635038E-5</v>
      </c>
      <c r="L674" s="129">
        <f t="shared" ref="L674:L676" si="204">+E674*K674</f>
        <v>4.2176296831314744E-4</v>
      </c>
      <c r="M674" s="40"/>
    </row>
    <row r="675" spans="1:13" s="34" customFormat="1">
      <c r="A675" s="33">
        <v>11</v>
      </c>
      <c r="B675" s="34">
        <v>2</v>
      </c>
      <c r="C675" s="34" t="s">
        <v>73</v>
      </c>
      <c r="D675" s="35" t="s">
        <v>21</v>
      </c>
      <c r="E675" s="36">
        <v>6.6</v>
      </c>
      <c r="F675" s="104">
        <v>330</v>
      </c>
      <c r="G675" s="104">
        <f t="shared" ref="G675:G679" si="205">+E675*F675</f>
        <v>2178</v>
      </c>
      <c r="H675" s="38"/>
      <c r="J675" s="37"/>
      <c r="K675" s="129">
        <f>+F675/$H$788</f>
        <v>6.1666716678484123E-6</v>
      </c>
      <c r="L675" s="129">
        <f t="shared" si="204"/>
        <v>4.0700033007799517E-5</v>
      </c>
      <c r="M675" s="40"/>
    </row>
    <row r="676" spans="1:13" s="34" customFormat="1">
      <c r="A676" s="33">
        <v>11</v>
      </c>
      <c r="B676" s="34">
        <v>3</v>
      </c>
      <c r="C676" s="34" t="s">
        <v>294</v>
      </c>
      <c r="D676" s="35" t="s">
        <v>19</v>
      </c>
      <c r="E676" s="36">
        <v>1</v>
      </c>
      <c r="F676" s="104">
        <v>2800</v>
      </c>
      <c r="G676" s="104">
        <f t="shared" si="205"/>
        <v>2800</v>
      </c>
      <c r="H676" s="38"/>
      <c r="J676" s="37"/>
      <c r="K676" s="129">
        <f>+F676/$H$788</f>
        <v>5.2323274757501683E-5</v>
      </c>
      <c r="L676" s="129">
        <f t="shared" si="204"/>
        <v>5.2323274757501683E-5</v>
      </c>
      <c r="M676" s="40"/>
    </row>
    <row r="677" spans="1:13">
      <c r="A677" s="41">
        <v>12</v>
      </c>
      <c r="B677" s="42" t="s">
        <v>10</v>
      </c>
      <c r="C677" s="43" t="s">
        <v>74</v>
      </c>
      <c r="D677" s="44"/>
      <c r="E677" s="45"/>
      <c r="F677" s="105"/>
      <c r="G677" s="105"/>
      <c r="H677" s="46">
        <f>SUM(G678:G679)</f>
        <v>575210</v>
      </c>
      <c r="K677" s="130"/>
      <c r="L677" s="130"/>
      <c r="M677" s="131">
        <f>SUM(L678:L679)</f>
        <v>1.0748882454736621E-2</v>
      </c>
    </row>
    <row r="678" spans="1:13" s="34" customFormat="1">
      <c r="A678" s="33">
        <v>12</v>
      </c>
      <c r="B678" s="34">
        <v>1</v>
      </c>
      <c r="C678" s="34" t="s">
        <v>355</v>
      </c>
      <c r="D678" s="35" t="s">
        <v>15</v>
      </c>
      <c r="E678" s="36">
        <v>305</v>
      </c>
      <c r="F678" s="104">
        <v>1450</v>
      </c>
      <c r="G678" s="104">
        <f t="shared" si="205"/>
        <v>442250</v>
      </c>
      <c r="H678" s="38"/>
      <c r="J678" s="37"/>
      <c r="K678" s="129">
        <f>+F678/$H$788</f>
        <v>2.7095981570849084E-5</v>
      </c>
      <c r="L678" s="129">
        <f t="shared" ref="L678:L679" si="206">+E678*K678</f>
        <v>8.2642743791089702E-3</v>
      </c>
      <c r="M678" s="40"/>
    </row>
    <row r="679" spans="1:13" s="34" customFormat="1">
      <c r="A679" s="33">
        <v>12</v>
      </c>
      <c r="B679" s="34">
        <v>2</v>
      </c>
      <c r="C679" s="34" t="s">
        <v>356</v>
      </c>
      <c r="D679" s="35" t="s">
        <v>15</v>
      </c>
      <c r="E679" s="36">
        <v>60</v>
      </c>
      <c r="F679" s="104">
        <v>2216</v>
      </c>
      <c r="G679" s="104">
        <f t="shared" si="205"/>
        <v>132960</v>
      </c>
      <c r="H679" s="38"/>
      <c r="J679" s="37"/>
      <c r="K679" s="129">
        <f>+F679/$H$788</f>
        <v>4.1410134593794191E-5</v>
      </c>
      <c r="L679" s="129">
        <f t="shared" si="206"/>
        <v>2.4846080756276514E-3</v>
      </c>
      <c r="M679" s="40"/>
    </row>
    <row r="680" spans="1:13">
      <c r="A680" s="77">
        <v>14</v>
      </c>
      <c r="B680" s="42" t="s">
        <v>10</v>
      </c>
      <c r="C680" s="43" t="s">
        <v>77</v>
      </c>
      <c r="D680" s="44"/>
      <c r="E680" s="45"/>
      <c r="F680" s="105"/>
      <c r="G680" s="105"/>
      <c r="H680" s="46">
        <f>SUM(G681:G684)</f>
        <v>145489.636</v>
      </c>
      <c r="K680" s="130"/>
      <c r="L680" s="130"/>
      <c r="M680" s="131">
        <f>SUM(L681:L684)</f>
        <v>2.7187479281417532E-3</v>
      </c>
    </row>
    <row r="681" spans="1:13">
      <c r="A681" s="33">
        <v>14</v>
      </c>
      <c r="B681" s="34">
        <v>1</v>
      </c>
      <c r="C681" s="6" t="s">
        <v>156</v>
      </c>
      <c r="D681" s="48" t="s">
        <v>19</v>
      </c>
      <c r="E681" s="36">
        <v>1</v>
      </c>
      <c r="F681" s="104">
        <f>+(H712+H715)*0.023</f>
        <v>25629.635999999999</v>
      </c>
      <c r="G681" s="104">
        <f t="shared" ref="G681:G684" si="207">+E681*F681</f>
        <v>25629.635999999999</v>
      </c>
      <c r="H681" s="38"/>
      <c r="K681" s="129">
        <f>+F681/$H$788</f>
        <v>4.7893803084384152E-4</v>
      </c>
      <c r="L681" s="129">
        <f t="shared" ref="L681:L684" si="208">+E681*K681</f>
        <v>4.7893803084384152E-4</v>
      </c>
      <c r="M681" s="40"/>
    </row>
    <row r="682" spans="1:13">
      <c r="A682" s="33">
        <v>14</v>
      </c>
      <c r="B682" s="34">
        <v>2</v>
      </c>
      <c r="C682" s="6" t="s">
        <v>157</v>
      </c>
      <c r="D682" s="48" t="s">
        <v>15</v>
      </c>
      <c r="E682" s="36">
        <v>1</v>
      </c>
      <c r="F682" s="104">
        <v>78000</v>
      </c>
      <c r="G682" s="104">
        <f t="shared" si="207"/>
        <v>78000</v>
      </c>
      <c r="H682" s="38"/>
      <c r="K682" s="129">
        <f>+F682/$H$788</f>
        <v>1.4575769396732612E-3</v>
      </c>
      <c r="L682" s="129">
        <f t="shared" si="208"/>
        <v>1.4575769396732612E-3</v>
      </c>
      <c r="M682" s="40"/>
    </row>
    <row r="683" spans="1:13">
      <c r="A683" s="33">
        <v>14</v>
      </c>
      <c r="B683" s="34">
        <v>3</v>
      </c>
      <c r="C683" s="6" t="s">
        <v>480</v>
      </c>
      <c r="D683" s="48" t="s">
        <v>19</v>
      </c>
      <c r="E683" s="36">
        <v>1</v>
      </c>
      <c r="F683" s="104">
        <v>2860</v>
      </c>
      <c r="G683" s="104">
        <f t="shared" si="207"/>
        <v>2860</v>
      </c>
      <c r="H683" s="38"/>
      <c r="K683" s="129">
        <f>+F683/$H$788</f>
        <v>5.3444487788019576E-5</v>
      </c>
      <c r="L683" s="129">
        <f t="shared" si="208"/>
        <v>5.3444487788019576E-5</v>
      </c>
      <c r="M683" s="40"/>
    </row>
    <row r="684" spans="1:13" ht="15.75" thickBot="1">
      <c r="A684" s="33">
        <v>14</v>
      </c>
      <c r="B684" s="34">
        <v>4</v>
      </c>
      <c r="C684" s="6" t="s">
        <v>158</v>
      </c>
      <c r="D684" s="48" t="s">
        <v>19</v>
      </c>
      <c r="E684" s="47">
        <v>1</v>
      </c>
      <c r="F684" s="100">
        <v>39000</v>
      </c>
      <c r="G684" s="104">
        <f t="shared" si="207"/>
        <v>39000</v>
      </c>
      <c r="H684" s="38"/>
      <c r="K684" s="129">
        <f>+F684/$H$788</f>
        <v>7.2878846983663061E-4</v>
      </c>
      <c r="L684" s="129">
        <f t="shared" si="208"/>
        <v>7.2878846983663061E-4</v>
      </c>
      <c r="M684" s="40"/>
    </row>
    <row r="685" spans="1:13" ht="15.75" thickBot="1">
      <c r="A685" s="68"/>
      <c r="B685" s="69"/>
      <c r="C685" s="55" t="s">
        <v>295</v>
      </c>
      <c r="D685" s="56"/>
      <c r="E685" s="57"/>
      <c r="F685" s="106"/>
      <c r="G685" s="106"/>
      <c r="H685" s="57">
        <f>+H619+H624+H628+H633+H645+H649+H651+H664+H667+H671+H673+H677+H680</f>
        <v>4226188.7060000002</v>
      </c>
      <c r="K685" s="125"/>
      <c r="L685" s="125"/>
      <c r="M685" s="143">
        <f>+M619+M624+M628+M633+M645+M649+M651+M664+M667+M671+M673+M677+M680</f>
        <v>7.8974297443245911E-2</v>
      </c>
    </row>
    <row r="686" spans="1:13" s="34" customFormat="1">
      <c r="A686" s="20"/>
      <c r="B686" s="71"/>
      <c r="C686" s="72"/>
      <c r="D686" s="54"/>
      <c r="E686" s="22"/>
      <c r="F686" s="101"/>
      <c r="G686" s="101"/>
      <c r="H686" s="22"/>
      <c r="J686" s="37"/>
      <c r="K686" s="123"/>
      <c r="L686" s="123"/>
      <c r="M686" s="124"/>
    </row>
    <row r="687" spans="1:13" ht="15.75" thickBot="1">
      <c r="A687" s="20" t="s">
        <v>2</v>
      </c>
      <c r="B687" s="58" t="s">
        <v>3</v>
      </c>
      <c r="C687" s="21" t="s">
        <v>4</v>
      </c>
      <c r="D687" s="21" t="s">
        <v>5</v>
      </c>
      <c r="E687" s="22" t="s">
        <v>6</v>
      </c>
      <c r="F687" s="22" t="s">
        <v>7</v>
      </c>
      <c r="G687" s="22" t="s">
        <v>471</v>
      </c>
      <c r="H687" s="59" t="s">
        <v>472</v>
      </c>
      <c r="K687" s="132"/>
      <c r="L687" s="132"/>
      <c r="M687" s="133"/>
    </row>
    <row r="688" spans="1:13" ht="15.75" thickBot="1">
      <c r="A688" s="68"/>
      <c r="B688" s="24" t="s">
        <v>160</v>
      </c>
      <c r="C688" s="60" t="s">
        <v>296</v>
      </c>
      <c r="D688" s="24"/>
      <c r="E688" s="57"/>
      <c r="F688" s="106"/>
      <c r="G688" s="106"/>
      <c r="H688" s="57"/>
      <c r="K688" s="125"/>
      <c r="L688" s="125"/>
      <c r="M688" s="126"/>
    </row>
    <row r="689" spans="1:13">
      <c r="A689" s="25">
        <v>15</v>
      </c>
      <c r="B689" s="26" t="s">
        <v>10</v>
      </c>
      <c r="C689" s="27" t="s">
        <v>85</v>
      </c>
      <c r="D689" s="28"/>
      <c r="E689" s="29"/>
      <c r="F689" s="103"/>
      <c r="G689" s="103"/>
      <c r="H689" s="30">
        <f>SUM(G690:G698)</f>
        <v>243280</v>
      </c>
      <c r="J689" s="78"/>
      <c r="K689" s="127"/>
      <c r="L689" s="127"/>
      <c r="M689" s="128">
        <f>SUM(L690:L698)</f>
        <v>4.5461451010732172E-3</v>
      </c>
    </row>
    <row r="690" spans="1:13">
      <c r="A690" s="33">
        <v>15</v>
      </c>
      <c r="B690" s="34">
        <v>1</v>
      </c>
      <c r="C690" s="6" t="s">
        <v>425</v>
      </c>
      <c r="D690" s="64" t="s">
        <v>26</v>
      </c>
      <c r="E690" s="47">
        <v>2</v>
      </c>
      <c r="F690" s="100">
        <v>16200</v>
      </c>
      <c r="G690" s="104">
        <f t="shared" ref="G690:G698" si="209">+E690*F690</f>
        <v>32400</v>
      </c>
      <c r="H690" s="38"/>
      <c r="K690" s="129">
        <f t="shared" ref="K690:K698" si="210">+F690/$H$788</f>
        <v>3.0272751823983118E-4</v>
      </c>
      <c r="L690" s="129">
        <f t="shared" ref="L690:L698" si="211">+E690*K690</f>
        <v>6.0545503647966236E-4</v>
      </c>
      <c r="M690" s="40"/>
    </row>
    <row r="691" spans="1:13">
      <c r="A691" s="33">
        <v>15</v>
      </c>
      <c r="B691" s="34">
        <v>2</v>
      </c>
      <c r="C691" s="6" t="s">
        <v>426</v>
      </c>
      <c r="D691" s="64" t="s">
        <v>26</v>
      </c>
      <c r="E691" s="47">
        <v>4</v>
      </c>
      <c r="F691" s="100">
        <v>690</v>
      </c>
      <c r="G691" s="104">
        <f t="shared" si="209"/>
        <v>2760</v>
      </c>
      <c r="H691" s="38"/>
      <c r="K691" s="129">
        <f t="shared" si="210"/>
        <v>1.2893949850955771E-5</v>
      </c>
      <c r="L691" s="129">
        <f t="shared" si="211"/>
        <v>5.1575799403823085E-5</v>
      </c>
      <c r="M691" s="40"/>
    </row>
    <row r="692" spans="1:13">
      <c r="A692" s="33">
        <v>15</v>
      </c>
      <c r="B692" s="34">
        <v>3</v>
      </c>
      <c r="C692" s="6" t="s">
        <v>440</v>
      </c>
      <c r="D692" s="64" t="s">
        <v>26</v>
      </c>
      <c r="E692" s="47">
        <v>1</v>
      </c>
      <c r="F692" s="100">
        <v>60700</v>
      </c>
      <c r="G692" s="104">
        <f t="shared" si="209"/>
        <v>60700</v>
      </c>
      <c r="H692" s="38"/>
      <c r="K692" s="129">
        <f t="shared" si="210"/>
        <v>1.1342938492072685E-3</v>
      </c>
      <c r="L692" s="129">
        <f t="shared" si="211"/>
        <v>1.1342938492072685E-3</v>
      </c>
      <c r="M692" s="40"/>
    </row>
    <row r="693" spans="1:13">
      <c r="A693" s="33">
        <v>15</v>
      </c>
      <c r="B693" s="34">
        <v>4</v>
      </c>
      <c r="C693" s="6" t="s">
        <v>439</v>
      </c>
      <c r="D693" s="64" t="s">
        <v>26</v>
      </c>
      <c r="E693" s="47">
        <v>2</v>
      </c>
      <c r="F693" s="100">
        <v>18800</v>
      </c>
      <c r="G693" s="104">
        <f t="shared" si="209"/>
        <v>37600</v>
      </c>
      <c r="H693" s="38"/>
      <c r="K693" s="129">
        <f t="shared" si="210"/>
        <v>3.5131341622893984E-4</v>
      </c>
      <c r="L693" s="129">
        <f t="shared" si="211"/>
        <v>7.0262683245787968E-4</v>
      </c>
      <c r="M693" s="40"/>
    </row>
    <row r="694" spans="1:13">
      <c r="A694" s="33">
        <v>15</v>
      </c>
      <c r="B694" s="34">
        <v>5</v>
      </c>
      <c r="C694" s="34" t="s">
        <v>459</v>
      </c>
      <c r="D694" s="64" t="s">
        <v>26</v>
      </c>
      <c r="E694" s="47">
        <v>18</v>
      </c>
      <c r="F694" s="100">
        <v>2990</v>
      </c>
      <c r="G694" s="104">
        <f t="shared" si="209"/>
        <v>53820</v>
      </c>
      <c r="H694" s="38"/>
      <c r="K694" s="129">
        <f t="shared" si="210"/>
        <v>5.5873782687475011E-5</v>
      </c>
      <c r="L694" s="129">
        <f t="shared" si="211"/>
        <v>1.0057280883745503E-3</v>
      </c>
      <c r="M694" s="40"/>
    </row>
    <row r="695" spans="1:13">
      <c r="A695" s="33">
        <v>15</v>
      </c>
      <c r="B695" s="34">
        <v>6</v>
      </c>
      <c r="C695" s="34" t="s">
        <v>460</v>
      </c>
      <c r="D695" s="64" t="s">
        <v>26</v>
      </c>
      <c r="E695" s="47">
        <v>12</v>
      </c>
      <c r="F695" s="100">
        <v>3120</v>
      </c>
      <c r="G695" s="104">
        <f t="shared" si="209"/>
        <v>37440</v>
      </c>
      <c r="H695" s="38"/>
      <c r="K695" s="129">
        <f t="shared" si="210"/>
        <v>5.8303077586930445E-5</v>
      </c>
      <c r="L695" s="129">
        <f t="shared" si="211"/>
        <v>6.9963693104316532E-4</v>
      </c>
      <c r="M695" s="40"/>
    </row>
    <row r="696" spans="1:13">
      <c r="A696" s="33">
        <v>15</v>
      </c>
      <c r="B696" s="34">
        <v>7</v>
      </c>
      <c r="C696" s="6" t="s">
        <v>458</v>
      </c>
      <c r="D696" s="64" t="s">
        <v>26</v>
      </c>
      <c r="E696" s="47">
        <v>2</v>
      </c>
      <c r="F696" s="100">
        <v>940</v>
      </c>
      <c r="G696" s="104">
        <f t="shared" si="209"/>
        <v>1880</v>
      </c>
      <c r="H696" s="38"/>
      <c r="K696" s="129">
        <f t="shared" si="210"/>
        <v>1.7565670811446994E-5</v>
      </c>
      <c r="L696" s="129">
        <f t="shared" si="211"/>
        <v>3.5131341622893988E-5</v>
      </c>
      <c r="M696" s="40"/>
    </row>
    <row r="697" spans="1:13">
      <c r="A697" s="33">
        <v>15</v>
      </c>
      <c r="B697" s="34">
        <v>8</v>
      </c>
      <c r="C697" s="6" t="s">
        <v>466</v>
      </c>
      <c r="D697" s="64" t="s">
        <v>26</v>
      </c>
      <c r="E697" s="47">
        <v>2</v>
      </c>
      <c r="F697" s="100">
        <v>1990</v>
      </c>
      <c r="G697" s="104">
        <f t="shared" si="209"/>
        <v>3980</v>
      </c>
      <c r="H697" s="38"/>
      <c r="K697" s="129">
        <f t="shared" si="210"/>
        <v>3.7186898845510127E-5</v>
      </c>
      <c r="L697" s="129">
        <f t="shared" si="211"/>
        <v>7.4373797691020254E-5</v>
      </c>
      <c r="M697" s="40"/>
    </row>
    <row r="698" spans="1:13">
      <c r="A698" s="33">
        <v>15</v>
      </c>
      <c r="B698" s="34">
        <v>9</v>
      </c>
      <c r="C698" s="6" t="s">
        <v>485</v>
      </c>
      <c r="D698" s="64" t="s">
        <v>26</v>
      </c>
      <c r="E698" s="47">
        <v>2</v>
      </c>
      <c r="F698" s="100">
        <v>6350</v>
      </c>
      <c r="G698" s="104">
        <f t="shared" si="209"/>
        <v>12700</v>
      </c>
      <c r="H698" s="38"/>
      <c r="K698" s="129">
        <f t="shared" si="210"/>
        <v>1.1866171239647702E-4</v>
      </c>
      <c r="L698" s="129">
        <f t="shared" si="211"/>
        <v>2.3732342479295404E-4</v>
      </c>
      <c r="M698" s="40"/>
    </row>
    <row r="699" spans="1:13">
      <c r="A699" s="41">
        <v>16</v>
      </c>
      <c r="B699" s="42" t="s">
        <v>10</v>
      </c>
      <c r="C699" s="43" t="s">
        <v>86</v>
      </c>
      <c r="D699" s="44"/>
      <c r="E699" s="45"/>
      <c r="F699" s="105"/>
      <c r="G699" s="105"/>
      <c r="H699" s="46">
        <f>SUM(G700:G709)</f>
        <v>634270</v>
      </c>
      <c r="J699" s="114"/>
      <c r="K699" s="130"/>
      <c r="L699" s="130"/>
      <c r="M699" s="131">
        <f>SUM(L700:L709)</f>
        <v>1.1852529814443069E-2</v>
      </c>
    </row>
    <row r="700" spans="1:13">
      <c r="A700" s="61">
        <v>16</v>
      </c>
      <c r="B700" s="62">
        <v>1</v>
      </c>
      <c r="C700" s="34" t="s">
        <v>406</v>
      </c>
      <c r="D700" s="64" t="s">
        <v>26</v>
      </c>
      <c r="E700" s="36">
        <v>2</v>
      </c>
      <c r="F700" s="104">
        <v>13100</v>
      </c>
      <c r="G700" s="100">
        <f>+E700*F700</f>
        <v>26200</v>
      </c>
      <c r="H700" s="38"/>
      <c r="J700" s="114"/>
      <c r="K700" s="129">
        <f t="shared" ref="K700:K709" si="212">+F700/$H$788</f>
        <v>2.4479817832974004E-4</v>
      </c>
      <c r="L700" s="129">
        <f t="shared" ref="L700:L709" si="213">+E700*K700</f>
        <v>4.8959635665948007E-4</v>
      </c>
      <c r="M700" s="40"/>
    </row>
    <row r="701" spans="1:13" s="34" customFormat="1">
      <c r="A701" s="61">
        <v>16.2</v>
      </c>
      <c r="B701" s="62">
        <v>2</v>
      </c>
      <c r="C701" s="34" t="s">
        <v>407</v>
      </c>
      <c r="D701" s="64" t="s">
        <v>26</v>
      </c>
      <c r="E701" s="36">
        <v>1</v>
      </c>
      <c r="F701" s="104">
        <v>5460</v>
      </c>
      <c r="G701" s="104">
        <f>+E701*F701</f>
        <v>5460</v>
      </c>
      <c r="H701" s="38"/>
      <c r="J701" s="7"/>
      <c r="K701" s="129">
        <f t="shared" si="212"/>
        <v>1.0203038577712828E-4</v>
      </c>
      <c r="L701" s="129">
        <f t="shared" si="213"/>
        <v>1.0203038577712828E-4</v>
      </c>
      <c r="M701" s="40"/>
    </row>
    <row r="702" spans="1:13" s="34" customFormat="1">
      <c r="A702" s="61">
        <v>16.399999999999999</v>
      </c>
      <c r="B702" s="62">
        <v>3</v>
      </c>
      <c r="C702" s="34" t="s">
        <v>408</v>
      </c>
      <c r="D702" s="64" t="s">
        <v>26</v>
      </c>
      <c r="E702" s="36">
        <v>2</v>
      </c>
      <c r="F702" s="104">
        <v>16830</v>
      </c>
      <c r="G702" s="104">
        <f t="shared" ref="G702:G711" si="214">+E702*F702</f>
        <v>33660</v>
      </c>
      <c r="H702" s="38"/>
      <c r="J702" s="7"/>
      <c r="K702" s="129">
        <f t="shared" si="212"/>
        <v>3.1450025506026902E-4</v>
      </c>
      <c r="L702" s="129">
        <f t="shared" si="213"/>
        <v>6.2900051012053804E-4</v>
      </c>
      <c r="M702" s="40"/>
    </row>
    <row r="703" spans="1:13" s="34" customFormat="1">
      <c r="A703" s="61">
        <v>16.600000000000001</v>
      </c>
      <c r="B703" s="62">
        <v>4</v>
      </c>
      <c r="C703" s="34" t="s">
        <v>409</v>
      </c>
      <c r="D703" s="64" t="s">
        <v>26</v>
      </c>
      <c r="E703" s="36">
        <v>7</v>
      </c>
      <c r="F703" s="104">
        <v>20500</v>
      </c>
      <c r="G703" s="104">
        <f t="shared" si="214"/>
        <v>143500</v>
      </c>
      <c r="H703" s="38"/>
      <c r="J703" s="7"/>
      <c r="K703" s="129">
        <f t="shared" si="212"/>
        <v>3.8308111876028016E-4</v>
      </c>
      <c r="L703" s="129">
        <f t="shared" si="213"/>
        <v>2.6815678313219611E-3</v>
      </c>
      <c r="M703" s="40"/>
    </row>
    <row r="704" spans="1:13" s="34" customFormat="1">
      <c r="A704" s="61">
        <v>16.8</v>
      </c>
      <c r="B704" s="62">
        <v>5</v>
      </c>
      <c r="C704" s="34" t="s">
        <v>410</v>
      </c>
      <c r="D704" s="64" t="s">
        <v>26</v>
      </c>
      <c r="E704" s="36">
        <v>2</v>
      </c>
      <c r="F704" s="104">
        <v>82100</v>
      </c>
      <c r="G704" s="104">
        <f t="shared" si="214"/>
        <v>164200</v>
      </c>
      <c r="H704" s="38"/>
      <c r="J704" s="7"/>
      <c r="K704" s="129">
        <f t="shared" si="212"/>
        <v>1.5341931634253172E-3</v>
      </c>
      <c r="L704" s="129">
        <f t="shared" si="213"/>
        <v>3.0683863268506344E-3</v>
      </c>
      <c r="M704" s="40"/>
    </row>
    <row r="705" spans="1:13" s="34" customFormat="1">
      <c r="A705" s="61">
        <v>17</v>
      </c>
      <c r="B705" s="62">
        <v>6</v>
      </c>
      <c r="C705" s="34" t="s">
        <v>411</v>
      </c>
      <c r="D705" s="64" t="s">
        <v>26</v>
      </c>
      <c r="E705" s="36">
        <v>4</v>
      </c>
      <c r="F705" s="104">
        <v>1500</v>
      </c>
      <c r="G705" s="104">
        <f t="shared" si="214"/>
        <v>6000</v>
      </c>
      <c r="H705" s="38"/>
      <c r="J705" s="7"/>
      <c r="K705" s="129">
        <f t="shared" si="212"/>
        <v>2.8030325762947329E-5</v>
      </c>
      <c r="L705" s="129">
        <f t="shared" si="213"/>
        <v>1.1212130305178932E-4</v>
      </c>
      <c r="M705" s="40"/>
    </row>
    <row r="706" spans="1:13" s="34" customFormat="1">
      <c r="A706" s="61">
        <v>17.2</v>
      </c>
      <c r="B706" s="62">
        <v>7</v>
      </c>
      <c r="C706" s="34" t="s">
        <v>412</v>
      </c>
      <c r="D706" s="64" t="s">
        <v>26</v>
      </c>
      <c r="E706" s="36">
        <v>1</v>
      </c>
      <c r="F706" s="104">
        <v>34000</v>
      </c>
      <c r="G706" s="104">
        <f t="shared" si="214"/>
        <v>34000</v>
      </c>
      <c r="H706" s="38"/>
      <c r="J706" s="7"/>
      <c r="K706" s="129">
        <f t="shared" si="212"/>
        <v>6.3535405062680611E-4</v>
      </c>
      <c r="L706" s="129">
        <f t="shared" si="213"/>
        <v>6.3535405062680611E-4</v>
      </c>
      <c r="M706" s="40"/>
    </row>
    <row r="707" spans="1:13" s="34" customFormat="1">
      <c r="A707" s="61">
        <v>17.399999999999999</v>
      </c>
      <c r="B707" s="62">
        <v>8</v>
      </c>
      <c r="C707" s="34" t="s">
        <v>413</v>
      </c>
      <c r="D707" s="64" t="s">
        <v>26</v>
      </c>
      <c r="E707" s="36">
        <v>2</v>
      </c>
      <c r="F707" s="104">
        <v>11325</v>
      </c>
      <c r="G707" s="104">
        <f t="shared" si="214"/>
        <v>22650</v>
      </c>
      <c r="H707" s="38"/>
      <c r="J707" s="7"/>
      <c r="K707" s="129">
        <f t="shared" si="212"/>
        <v>2.1162895951025234E-4</v>
      </c>
      <c r="L707" s="129">
        <f t="shared" si="213"/>
        <v>4.2325791902050468E-4</v>
      </c>
      <c r="M707" s="40"/>
    </row>
    <row r="708" spans="1:13" s="34" customFormat="1">
      <c r="A708" s="61">
        <v>17.600000000000001</v>
      </c>
      <c r="B708" s="62">
        <v>9</v>
      </c>
      <c r="C708" s="34" t="s">
        <v>414</v>
      </c>
      <c r="D708" s="64" t="s">
        <v>26</v>
      </c>
      <c r="E708" s="36">
        <v>5</v>
      </c>
      <c r="F708" s="104">
        <v>29600</v>
      </c>
      <c r="G708" s="104">
        <f>+E708*F708</f>
        <v>148000</v>
      </c>
      <c r="H708" s="38"/>
      <c r="J708" s="7"/>
      <c r="K708" s="129">
        <f t="shared" si="212"/>
        <v>5.5313176172216061E-4</v>
      </c>
      <c r="L708" s="129">
        <f t="shared" si="213"/>
        <v>2.7656588086108031E-3</v>
      </c>
      <c r="M708" s="40"/>
    </row>
    <row r="709" spans="1:13" s="34" customFormat="1">
      <c r="A709" s="61">
        <v>17.8</v>
      </c>
      <c r="B709" s="62">
        <v>10</v>
      </c>
      <c r="C709" s="34" t="s">
        <v>470</v>
      </c>
      <c r="D709" s="64" t="s">
        <v>26</v>
      </c>
      <c r="E709" s="36">
        <v>2</v>
      </c>
      <c r="F709" s="104">
        <v>25300</v>
      </c>
      <c r="G709" s="104">
        <f>+E709*F709</f>
        <v>50600</v>
      </c>
      <c r="H709" s="38"/>
      <c r="J709" s="7"/>
      <c r="K709" s="129">
        <f t="shared" si="212"/>
        <v>4.7277816120171163E-4</v>
      </c>
      <c r="L709" s="129">
        <f t="shared" si="213"/>
        <v>9.4555632240342325E-4</v>
      </c>
      <c r="M709" s="40"/>
    </row>
    <row r="710" spans="1:13">
      <c r="A710" s="41">
        <v>17</v>
      </c>
      <c r="B710" s="42" t="s">
        <v>10</v>
      </c>
      <c r="C710" s="43" t="s">
        <v>87</v>
      </c>
      <c r="D710" s="66"/>
      <c r="E710" s="45"/>
      <c r="F710" s="105"/>
      <c r="G710" s="105"/>
      <c r="H710" s="46">
        <f>+G711</f>
        <v>32340</v>
      </c>
      <c r="J710" s="78"/>
      <c r="K710" s="130"/>
      <c r="L710" s="130"/>
      <c r="M710" s="131">
        <f>SUM(L711)</f>
        <v>6.0433382344914446E-4</v>
      </c>
    </row>
    <row r="711" spans="1:13" s="34" customFormat="1">
      <c r="A711" s="61">
        <v>17</v>
      </c>
      <c r="B711" s="62">
        <v>1</v>
      </c>
      <c r="C711" s="34" t="s">
        <v>465</v>
      </c>
      <c r="D711" s="64" t="s">
        <v>19</v>
      </c>
      <c r="E711" s="36">
        <v>1</v>
      </c>
      <c r="F711" s="104">
        <v>32340</v>
      </c>
      <c r="G711" s="104">
        <f t="shared" si="214"/>
        <v>32340</v>
      </c>
      <c r="H711" s="38"/>
      <c r="J711" s="7"/>
      <c r="K711" s="129">
        <f>+F711/$H$788</f>
        <v>6.0433382344914446E-4</v>
      </c>
      <c r="L711" s="129">
        <f t="shared" ref="L711" si="215">+E711*K711</f>
        <v>6.0433382344914446E-4</v>
      </c>
      <c r="M711" s="40"/>
    </row>
    <row r="712" spans="1:13">
      <c r="A712" s="41">
        <v>20</v>
      </c>
      <c r="B712" s="42" t="s">
        <v>10</v>
      </c>
      <c r="C712" s="43" t="s">
        <v>92</v>
      </c>
      <c r="D712" s="44"/>
      <c r="E712" s="45"/>
      <c r="F712" s="105"/>
      <c r="G712" s="105"/>
      <c r="H712" s="46">
        <f>SUM(G713:G714)</f>
        <v>22882</v>
      </c>
      <c r="J712" s="78"/>
      <c r="K712" s="130"/>
      <c r="L712" s="130"/>
      <c r="M712" s="131">
        <f>SUM(L713:L714)</f>
        <v>4.275932760718405E-4</v>
      </c>
    </row>
    <row r="713" spans="1:13">
      <c r="A713" s="33">
        <v>20</v>
      </c>
      <c r="B713" s="34">
        <v>1</v>
      </c>
      <c r="C713" s="34" t="s">
        <v>342</v>
      </c>
      <c r="D713" s="35" t="s">
        <v>19</v>
      </c>
      <c r="E713" s="36">
        <v>1</v>
      </c>
      <c r="F713" s="100">
        <v>17282</v>
      </c>
      <c r="G713" s="100">
        <f t="shared" ref="G713:G714" si="216">+E713*F713</f>
        <v>17282</v>
      </c>
      <c r="H713" s="38"/>
      <c r="J713" s="104"/>
      <c r="K713" s="129">
        <f>+F713/$H$788</f>
        <v>3.2294672655683716E-4</v>
      </c>
      <c r="L713" s="129">
        <f t="shared" ref="L713:L714" si="217">+E713*K713</f>
        <v>3.2294672655683716E-4</v>
      </c>
      <c r="M713" s="40"/>
    </row>
    <row r="714" spans="1:13" s="34" customFormat="1">
      <c r="A714" s="33">
        <v>20</v>
      </c>
      <c r="B714" s="34">
        <v>2</v>
      </c>
      <c r="C714" s="34" t="s">
        <v>453</v>
      </c>
      <c r="D714" s="35" t="s">
        <v>19</v>
      </c>
      <c r="E714" s="36">
        <v>1</v>
      </c>
      <c r="F714" s="100">
        <v>5600</v>
      </c>
      <c r="G714" s="100">
        <f t="shared" si="216"/>
        <v>5600</v>
      </c>
      <c r="H714" s="38"/>
      <c r="J714" s="104"/>
      <c r="K714" s="129">
        <f>+F714/$H$788</f>
        <v>1.0464654951500337E-4</v>
      </c>
      <c r="L714" s="129">
        <f t="shared" si="217"/>
        <v>1.0464654951500337E-4</v>
      </c>
      <c r="M714" s="40"/>
    </row>
    <row r="715" spans="1:13">
      <c r="A715" s="41">
        <v>21</v>
      </c>
      <c r="B715" s="42" t="s">
        <v>10</v>
      </c>
      <c r="C715" s="43" t="s">
        <v>98</v>
      </c>
      <c r="D715" s="44"/>
      <c r="E715" s="45"/>
      <c r="F715" s="105"/>
      <c r="G715" s="105"/>
      <c r="H715" s="46">
        <f>SUM(G716:G727)</f>
        <v>1091450</v>
      </c>
      <c r="J715" s="78"/>
      <c r="K715" s="130"/>
      <c r="L715" s="130"/>
      <c r="M715" s="131">
        <f>SUM(L716:L727)</f>
        <v>2.039579936931258E-2</v>
      </c>
    </row>
    <row r="716" spans="1:13" s="34" customFormat="1">
      <c r="A716" s="61">
        <v>21</v>
      </c>
      <c r="B716" s="62">
        <v>1</v>
      </c>
      <c r="C716" s="34" t="s">
        <v>369</v>
      </c>
      <c r="D716" s="35" t="s">
        <v>19</v>
      </c>
      <c r="E716" s="36">
        <v>1</v>
      </c>
      <c r="F716" s="104">
        <v>424215</v>
      </c>
      <c r="G716" s="100">
        <f t="shared" ref="G716:G727" si="218">+E716*F716</f>
        <v>424215</v>
      </c>
      <c r="H716" s="38"/>
      <c r="J716" s="37"/>
      <c r="K716" s="129">
        <f t="shared" ref="K716:K727" si="219">+F716/$H$788</f>
        <v>7.927256429019135E-3</v>
      </c>
      <c r="L716" s="129">
        <f t="shared" ref="L716:L727" si="220">+E716*K716</f>
        <v>7.927256429019135E-3</v>
      </c>
      <c r="M716" s="40"/>
    </row>
    <row r="717" spans="1:13" s="34" customFormat="1">
      <c r="A717" s="61">
        <v>21</v>
      </c>
      <c r="B717" s="62">
        <v>2</v>
      </c>
      <c r="C717" s="34" t="s">
        <v>371</v>
      </c>
      <c r="D717" s="35" t="s">
        <v>19</v>
      </c>
      <c r="E717" s="36">
        <v>1</v>
      </c>
      <c r="F717" s="104">
        <v>272000</v>
      </c>
      <c r="G717" s="100">
        <f t="shared" si="218"/>
        <v>272000</v>
      </c>
      <c r="H717" s="38"/>
      <c r="J717" s="37"/>
      <c r="K717" s="129">
        <f t="shared" si="219"/>
        <v>5.0828324050144489E-3</v>
      </c>
      <c r="L717" s="129">
        <f t="shared" si="220"/>
        <v>5.0828324050144489E-3</v>
      </c>
      <c r="M717" s="40"/>
    </row>
    <row r="718" spans="1:13" s="34" customFormat="1">
      <c r="A718" s="61">
        <v>21</v>
      </c>
      <c r="B718" s="62">
        <v>3</v>
      </c>
      <c r="C718" s="34" t="s">
        <v>99</v>
      </c>
      <c r="D718" s="35" t="s">
        <v>19</v>
      </c>
      <c r="E718" s="36">
        <v>1</v>
      </c>
      <c r="F718" s="104">
        <v>29400</v>
      </c>
      <c r="G718" s="100">
        <f t="shared" si="218"/>
        <v>29400</v>
      </c>
      <c r="H718" s="38"/>
      <c r="J718" s="37"/>
      <c r="K718" s="129">
        <f t="shared" si="219"/>
        <v>5.4939438495376768E-4</v>
      </c>
      <c r="L718" s="129">
        <f t="shared" si="220"/>
        <v>5.4939438495376768E-4</v>
      </c>
      <c r="M718" s="40"/>
    </row>
    <row r="719" spans="1:13">
      <c r="A719" s="61">
        <v>21</v>
      </c>
      <c r="B719" s="62">
        <v>4</v>
      </c>
      <c r="C719" s="34" t="s">
        <v>100</v>
      </c>
      <c r="D719" s="35" t="s">
        <v>26</v>
      </c>
      <c r="E719" s="36">
        <v>10</v>
      </c>
      <c r="F719" s="104">
        <v>3465</v>
      </c>
      <c r="G719" s="100">
        <f t="shared" si="218"/>
        <v>34650</v>
      </c>
      <c r="H719" s="38"/>
      <c r="K719" s="129">
        <f t="shared" si="219"/>
        <v>6.4750052512408337E-5</v>
      </c>
      <c r="L719" s="129">
        <f t="shared" si="220"/>
        <v>6.4750052512408339E-4</v>
      </c>
      <c r="M719" s="40"/>
    </row>
    <row r="720" spans="1:13">
      <c r="A720" s="61">
        <v>21</v>
      </c>
      <c r="B720" s="62">
        <v>5</v>
      </c>
      <c r="C720" s="34" t="s">
        <v>102</v>
      </c>
      <c r="D720" s="35" t="s">
        <v>26</v>
      </c>
      <c r="E720" s="36">
        <v>8</v>
      </c>
      <c r="F720" s="104">
        <v>2400</v>
      </c>
      <c r="G720" s="100">
        <f t="shared" si="218"/>
        <v>19200</v>
      </c>
      <c r="H720" s="38"/>
      <c r="K720" s="129">
        <f t="shared" si="219"/>
        <v>4.4848521220715726E-5</v>
      </c>
      <c r="L720" s="129">
        <f t="shared" si="220"/>
        <v>3.587881697657258E-4</v>
      </c>
      <c r="M720" s="40"/>
    </row>
    <row r="721" spans="1:13">
      <c r="A721" s="61">
        <v>21</v>
      </c>
      <c r="B721" s="62">
        <v>6</v>
      </c>
      <c r="C721" s="6" t="s">
        <v>360</v>
      </c>
      <c r="D721" s="35" t="s">
        <v>26</v>
      </c>
      <c r="E721" s="36">
        <v>2</v>
      </c>
      <c r="F721" s="104">
        <v>960</v>
      </c>
      <c r="G721" s="100">
        <f t="shared" si="218"/>
        <v>1920</v>
      </c>
      <c r="H721" s="38"/>
      <c r="K721" s="129">
        <f t="shared" si="219"/>
        <v>1.793940848828629E-5</v>
      </c>
      <c r="L721" s="129">
        <f t="shared" si="220"/>
        <v>3.5878816976572579E-5</v>
      </c>
      <c r="M721" s="40"/>
    </row>
    <row r="722" spans="1:13">
      <c r="A722" s="61">
        <v>21</v>
      </c>
      <c r="B722" s="62">
        <v>7</v>
      </c>
      <c r="C722" s="6" t="s">
        <v>361</v>
      </c>
      <c r="D722" s="35" t="s">
        <v>26</v>
      </c>
      <c r="E722" s="36">
        <v>8</v>
      </c>
      <c r="F722" s="104">
        <v>830</v>
      </c>
      <c r="G722" s="100">
        <f t="shared" si="218"/>
        <v>6640</v>
      </c>
      <c r="H722" s="38"/>
      <c r="K722" s="129">
        <f t="shared" si="219"/>
        <v>1.5510113588830855E-5</v>
      </c>
      <c r="L722" s="129">
        <f t="shared" si="220"/>
        <v>1.2408090871064684E-4</v>
      </c>
      <c r="M722" s="40"/>
    </row>
    <row r="723" spans="1:13">
      <c r="A723" s="61">
        <v>21</v>
      </c>
      <c r="B723" s="62">
        <v>8</v>
      </c>
      <c r="C723" s="34" t="s">
        <v>362</v>
      </c>
      <c r="D723" s="35" t="s">
        <v>26</v>
      </c>
      <c r="E723" s="36">
        <v>8</v>
      </c>
      <c r="F723" s="104">
        <v>18500</v>
      </c>
      <c r="G723" s="100">
        <f t="shared" si="218"/>
        <v>148000</v>
      </c>
      <c r="H723" s="38"/>
      <c r="K723" s="129">
        <f t="shared" si="219"/>
        <v>3.4570735107635039E-4</v>
      </c>
      <c r="L723" s="129">
        <f t="shared" si="220"/>
        <v>2.7656588086108031E-3</v>
      </c>
      <c r="M723" s="40"/>
    </row>
    <row r="724" spans="1:13">
      <c r="A724" s="61">
        <v>21</v>
      </c>
      <c r="B724" s="62">
        <v>9</v>
      </c>
      <c r="C724" s="34" t="s">
        <v>363</v>
      </c>
      <c r="D724" s="35" t="s">
        <v>26</v>
      </c>
      <c r="E724" s="36">
        <v>4</v>
      </c>
      <c r="F724" s="104">
        <v>1975</v>
      </c>
      <c r="G724" s="100">
        <f t="shared" si="218"/>
        <v>7900</v>
      </c>
      <c r="H724" s="38"/>
      <c r="K724" s="129">
        <f t="shared" si="219"/>
        <v>3.6906595587880652E-5</v>
      </c>
      <c r="L724" s="129">
        <f t="shared" si="220"/>
        <v>1.4762638235152261E-4</v>
      </c>
      <c r="M724" s="40"/>
    </row>
    <row r="725" spans="1:13">
      <c r="A725" s="61">
        <v>21</v>
      </c>
      <c r="B725" s="62">
        <v>10</v>
      </c>
      <c r="C725" s="34" t="s">
        <v>103</v>
      </c>
      <c r="D725" s="35" t="s">
        <v>26</v>
      </c>
      <c r="E725" s="36">
        <v>6</v>
      </c>
      <c r="F725" s="104">
        <v>1180</v>
      </c>
      <c r="G725" s="100">
        <f t="shared" si="218"/>
        <v>7080</v>
      </c>
      <c r="H725" s="38"/>
      <c r="K725" s="129">
        <f t="shared" si="219"/>
        <v>2.2050522933518567E-5</v>
      </c>
      <c r="L725" s="129">
        <f t="shared" si="220"/>
        <v>1.323031376011114E-4</v>
      </c>
      <c r="M725" s="40"/>
    </row>
    <row r="726" spans="1:13">
      <c r="A726" s="61">
        <v>21</v>
      </c>
      <c r="B726" s="62">
        <v>11</v>
      </c>
      <c r="C726" s="6" t="s">
        <v>104</v>
      </c>
      <c r="D726" s="35" t="s">
        <v>26</v>
      </c>
      <c r="E726" s="36">
        <v>3</v>
      </c>
      <c r="F726" s="104">
        <v>4500</v>
      </c>
      <c r="G726" s="104">
        <f t="shared" si="218"/>
        <v>13500</v>
      </c>
      <c r="H726" s="38"/>
      <c r="K726" s="129">
        <f t="shared" si="219"/>
        <v>8.4090977288841991E-5</v>
      </c>
      <c r="L726" s="129">
        <f t="shared" si="220"/>
        <v>2.52272931866526E-4</v>
      </c>
      <c r="M726" s="40"/>
    </row>
    <row r="727" spans="1:13">
      <c r="A727" s="61">
        <v>21</v>
      </c>
      <c r="B727" s="62">
        <v>12</v>
      </c>
      <c r="C727" s="34" t="s">
        <v>105</v>
      </c>
      <c r="D727" s="35" t="s">
        <v>19</v>
      </c>
      <c r="E727" s="36">
        <v>1</v>
      </c>
      <c r="F727" s="104">
        <v>126945</v>
      </c>
      <c r="G727" s="104">
        <f t="shared" si="218"/>
        <v>126945</v>
      </c>
      <c r="H727" s="38"/>
      <c r="K727" s="129">
        <f t="shared" si="219"/>
        <v>2.3722064693182327E-3</v>
      </c>
      <c r="L727" s="129">
        <f t="shared" si="220"/>
        <v>2.3722064693182327E-3</v>
      </c>
      <c r="M727" s="40"/>
    </row>
    <row r="728" spans="1:13">
      <c r="A728" s="41">
        <v>23</v>
      </c>
      <c r="B728" s="42" t="s">
        <v>10</v>
      </c>
      <c r="C728" s="43" t="s">
        <v>167</v>
      </c>
      <c r="D728" s="44"/>
      <c r="E728" s="45"/>
      <c r="F728" s="105"/>
      <c r="G728" s="105"/>
      <c r="H728" s="46">
        <f>SUM(G729:G733)</f>
        <v>605572</v>
      </c>
      <c r="J728" s="78"/>
      <c r="K728" s="130"/>
      <c r="L728" s="130"/>
      <c r="M728" s="131">
        <f>SUM(L729:L733)</f>
        <v>1.1316253621946361E-2</v>
      </c>
    </row>
    <row r="729" spans="1:13">
      <c r="A729" s="33">
        <v>23</v>
      </c>
      <c r="B729" s="34">
        <v>1</v>
      </c>
      <c r="C729" s="34" t="s">
        <v>357</v>
      </c>
      <c r="D729" s="48" t="s">
        <v>19</v>
      </c>
      <c r="E729" s="36">
        <v>1</v>
      </c>
      <c r="F729" s="104">
        <v>8000</v>
      </c>
      <c r="G729" s="104">
        <f t="shared" ref="G729:G733" si="221">+E729*F729</f>
        <v>8000</v>
      </c>
      <c r="H729" s="38"/>
      <c r="K729" s="129">
        <f>+F729/$H$788</f>
        <v>1.494950707357191E-4</v>
      </c>
      <c r="L729" s="129">
        <f t="shared" ref="L729:L733" si="222">+E729*K729</f>
        <v>1.494950707357191E-4</v>
      </c>
      <c r="M729" s="40"/>
    </row>
    <row r="730" spans="1:13">
      <c r="A730" s="33">
        <v>23</v>
      </c>
      <c r="B730" s="34">
        <v>2</v>
      </c>
      <c r="C730" s="34" t="s">
        <v>358</v>
      </c>
      <c r="D730" s="48" t="s">
        <v>19</v>
      </c>
      <c r="E730" s="36">
        <v>1</v>
      </c>
      <c r="F730" s="104">
        <v>4600</v>
      </c>
      <c r="G730" s="104">
        <f t="shared" si="221"/>
        <v>4600</v>
      </c>
      <c r="H730" s="38"/>
      <c r="K730" s="129">
        <f>+F730/$H$788</f>
        <v>8.5959665673038482E-5</v>
      </c>
      <c r="L730" s="129">
        <f t="shared" si="222"/>
        <v>8.5959665673038482E-5</v>
      </c>
      <c r="M730" s="40"/>
    </row>
    <row r="731" spans="1:13" s="34" customFormat="1">
      <c r="A731" s="33">
        <v>23</v>
      </c>
      <c r="B731" s="34">
        <v>3</v>
      </c>
      <c r="C731" s="34" t="s">
        <v>107</v>
      </c>
      <c r="D731" s="35" t="s">
        <v>19</v>
      </c>
      <c r="E731" s="36">
        <v>1</v>
      </c>
      <c r="F731" s="104">
        <v>22300</v>
      </c>
      <c r="G731" s="104">
        <f t="shared" si="221"/>
        <v>22300</v>
      </c>
      <c r="H731" s="38"/>
      <c r="J731" s="37"/>
      <c r="K731" s="129">
        <f>+F731/$H$788</f>
        <v>4.1671750967581695E-4</v>
      </c>
      <c r="L731" s="129">
        <f t="shared" si="222"/>
        <v>4.1671750967581695E-4</v>
      </c>
      <c r="M731" s="40"/>
    </row>
    <row r="732" spans="1:13" s="34" customFormat="1">
      <c r="A732" s="33">
        <v>23</v>
      </c>
      <c r="B732" s="34">
        <v>4</v>
      </c>
      <c r="C732" s="34" t="s">
        <v>108</v>
      </c>
      <c r="D732" s="35" t="s">
        <v>19</v>
      </c>
      <c r="E732" s="36">
        <v>2</v>
      </c>
      <c r="F732" s="104">
        <v>90960</v>
      </c>
      <c r="G732" s="104">
        <f t="shared" si="221"/>
        <v>181920</v>
      </c>
      <c r="H732" s="38"/>
      <c r="J732" s="37"/>
      <c r="K732" s="129">
        <f>+F732/$H$788</f>
        <v>1.6997589542651261E-3</v>
      </c>
      <c r="L732" s="129">
        <f t="shared" si="222"/>
        <v>3.3995179085302522E-3</v>
      </c>
      <c r="M732" s="40"/>
    </row>
    <row r="733" spans="1:13">
      <c r="A733" s="33">
        <v>23</v>
      </c>
      <c r="B733" s="34">
        <v>5</v>
      </c>
      <c r="C733" s="34" t="s">
        <v>109</v>
      </c>
      <c r="D733" s="35" t="s">
        <v>19</v>
      </c>
      <c r="E733" s="36">
        <v>3</v>
      </c>
      <c r="F733" s="104">
        <v>129584</v>
      </c>
      <c r="G733" s="104">
        <f t="shared" si="221"/>
        <v>388752</v>
      </c>
      <c r="H733" s="38"/>
      <c r="J733" s="37"/>
      <c r="K733" s="129">
        <f>+F733/$H$788</f>
        <v>2.4215211557771779E-3</v>
      </c>
      <c r="L733" s="129">
        <f t="shared" si="222"/>
        <v>7.2645634673315336E-3</v>
      </c>
      <c r="M733" s="40"/>
    </row>
    <row r="734" spans="1:13">
      <c r="A734" s="41">
        <v>24</v>
      </c>
      <c r="B734" s="42"/>
      <c r="C734" s="43" t="s">
        <v>110</v>
      </c>
      <c r="D734" s="44"/>
      <c r="E734" s="45"/>
      <c r="F734" s="105"/>
      <c r="G734" s="105"/>
      <c r="H734" s="46">
        <f>SUM(G735:G738)</f>
        <v>203662</v>
      </c>
      <c r="J734" s="78"/>
      <c r="K734" s="130"/>
      <c r="L734" s="130"/>
      <c r="M734" s="131">
        <f>SUM(L735:L738)</f>
        <v>3.8058081370222524E-3</v>
      </c>
    </row>
    <row r="735" spans="1:13">
      <c r="A735" s="33">
        <v>24</v>
      </c>
      <c r="B735" s="34">
        <v>1</v>
      </c>
      <c r="C735" s="34" t="s">
        <v>484</v>
      </c>
      <c r="D735" s="35" t="s">
        <v>15</v>
      </c>
      <c r="E735" s="36">
        <v>2.2000000000000002</v>
      </c>
      <c r="F735" s="104">
        <v>1360</v>
      </c>
      <c r="G735" s="104">
        <f>+E735*F735</f>
        <v>2992.0000000000005</v>
      </c>
      <c r="H735" s="38"/>
      <c r="K735" s="129">
        <f>+F735/$H$788</f>
        <v>2.5414162025072247E-5</v>
      </c>
      <c r="L735" s="129">
        <f t="shared" ref="L735:L738" si="223">+E735*K735</f>
        <v>5.5911156455158949E-5</v>
      </c>
      <c r="M735" s="40"/>
    </row>
    <row r="736" spans="1:13">
      <c r="A736" s="33">
        <v>24</v>
      </c>
      <c r="B736" s="34">
        <v>2</v>
      </c>
      <c r="C736" s="34" t="s">
        <v>482</v>
      </c>
      <c r="D736" s="35" t="s">
        <v>15</v>
      </c>
      <c r="E736" s="36">
        <v>8.5</v>
      </c>
      <c r="F736" s="104">
        <v>1140</v>
      </c>
      <c r="G736" s="104">
        <f>+E736*F736</f>
        <v>9690</v>
      </c>
      <c r="H736" s="38"/>
      <c r="K736" s="129">
        <f>+F736/$H$788</f>
        <v>2.1303047579839969E-5</v>
      </c>
      <c r="L736" s="129">
        <f t="shared" si="223"/>
        <v>1.8107590442863975E-4</v>
      </c>
      <c r="M736" s="40"/>
    </row>
    <row r="737" spans="1:13">
      <c r="A737" s="33">
        <v>24</v>
      </c>
      <c r="B737" s="34">
        <v>3</v>
      </c>
      <c r="C737" s="34" t="s">
        <v>481</v>
      </c>
      <c r="D737" s="35" t="s">
        <v>15</v>
      </c>
      <c r="E737" s="36">
        <v>41.5</v>
      </c>
      <c r="F737" s="104">
        <v>2520</v>
      </c>
      <c r="G737" s="104">
        <f>+E737*F737</f>
        <v>104580</v>
      </c>
      <c r="H737" s="38"/>
      <c r="K737" s="129">
        <f>+F737/$H$788</f>
        <v>4.7090947281751512E-5</v>
      </c>
      <c r="L737" s="129">
        <f t="shared" si="223"/>
        <v>1.9542743121926877E-3</v>
      </c>
      <c r="M737" s="40"/>
    </row>
    <row r="738" spans="1:13" ht="15.75" thickBot="1">
      <c r="A738" s="33">
        <v>24</v>
      </c>
      <c r="B738" s="34">
        <v>4</v>
      </c>
      <c r="C738" s="34" t="s">
        <v>349</v>
      </c>
      <c r="D738" s="35" t="s">
        <v>15</v>
      </c>
      <c r="E738" s="36">
        <v>72</v>
      </c>
      <c r="F738" s="104">
        <v>1200</v>
      </c>
      <c r="G738" s="104">
        <f>+E738*F738</f>
        <v>86400</v>
      </c>
      <c r="H738" s="38"/>
      <c r="K738" s="129">
        <f>+F738/$H$788</f>
        <v>2.2424260610357863E-5</v>
      </c>
      <c r="L738" s="129">
        <f t="shared" si="223"/>
        <v>1.6145467639457661E-3</v>
      </c>
      <c r="M738" s="40"/>
    </row>
    <row r="739" spans="1:13" ht="15.75" thickBot="1">
      <c r="A739" s="68"/>
      <c r="B739" s="69"/>
      <c r="C739" s="55" t="s">
        <v>448</v>
      </c>
      <c r="D739" s="56"/>
      <c r="E739" s="57"/>
      <c r="F739" s="106"/>
      <c r="G739" s="106"/>
      <c r="H739" s="57">
        <f>+H689+H699+H710+H553+H712+H715+H728+H734</f>
        <v>2834856</v>
      </c>
      <c r="J739" s="70"/>
      <c r="K739" s="125"/>
      <c r="L739" s="125"/>
      <c r="M739" s="143">
        <f>+M689+M699+M710+M712+M715+M728+M734</f>
        <v>5.2948463143318469E-2</v>
      </c>
    </row>
    <row r="740" spans="1:13" s="34" customFormat="1">
      <c r="A740" s="20"/>
      <c r="B740" s="71"/>
      <c r="C740" s="72"/>
      <c r="D740" s="54"/>
      <c r="E740" s="22"/>
      <c r="F740" s="101"/>
      <c r="G740" s="101"/>
      <c r="H740" s="22"/>
      <c r="J740" s="37"/>
      <c r="K740" s="123"/>
      <c r="L740" s="123"/>
      <c r="M740" s="124"/>
    </row>
    <row r="741" spans="1:13" ht="15.75" thickBot="1">
      <c r="A741" s="20" t="s">
        <v>2</v>
      </c>
      <c r="B741" s="58" t="s">
        <v>3</v>
      </c>
      <c r="C741" s="21" t="s">
        <v>4</v>
      </c>
      <c r="D741" s="21" t="s">
        <v>5</v>
      </c>
      <c r="E741" s="22" t="s">
        <v>6</v>
      </c>
      <c r="F741" s="22" t="s">
        <v>7</v>
      </c>
      <c r="G741" s="22" t="s">
        <v>471</v>
      </c>
      <c r="H741" s="59" t="s">
        <v>472</v>
      </c>
      <c r="K741" s="132"/>
      <c r="L741" s="132"/>
      <c r="M741" s="133"/>
    </row>
    <row r="742" spans="1:13" ht="15.75" thickBot="1">
      <c r="A742" s="68"/>
      <c r="B742" s="24" t="s">
        <v>170</v>
      </c>
      <c r="C742" s="60" t="s">
        <v>297</v>
      </c>
      <c r="D742" s="24"/>
      <c r="E742" s="57"/>
      <c r="F742" s="106"/>
      <c r="G742" s="106"/>
      <c r="H742" s="57"/>
      <c r="K742" s="125"/>
      <c r="L742" s="125"/>
      <c r="M742" s="126"/>
    </row>
    <row r="743" spans="1:13">
      <c r="A743" s="80">
        <v>26</v>
      </c>
      <c r="B743" s="26" t="s">
        <v>10</v>
      </c>
      <c r="C743" s="27" t="s">
        <v>117</v>
      </c>
      <c r="D743" s="28" t="s">
        <v>1</v>
      </c>
      <c r="E743" s="29"/>
      <c r="F743" s="103"/>
      <c r="G743" s="103"/>
      <c r="H743" s="30">
        <f>SUM(G744:G745)</f>
        <v>104845</v>
      </c>
      <c r="K743" s="127"/>
      <c r="L743" s="127"/>
      <c r="M743" s="128">
        <f>SUM(L744:L745)</f>
        <v>1.9592263364108082E-3</v>
      </c>
    </row>
    <row r="744" spans="1:13">
      <c r="A744" s="33">
        <v>26</v>
      </c>
      <c r="B744" s="34">
        <v>1</v>
      </c>
      <c r="C744" s="34" t="s">
        <v>450</v>
      </c>
      <c r="D744" s="35" t="s">
        <v>29</v>
      </c>
      <c r="E744" s="36">
        <v>245</v>
      </c>
      <c r="F744" s="104">
        <v>65</v>
      </c>
      <c r="G744" s="104">
        <f t="shared" ref="G744:G745" si="224">+E744*F744</f>
        <v>15925</v>
      </c>
      <c r="H744" s="38"/>
      <c r="K744" s="129">
        <f>+F744/$H$788</f>
        <v>1.2146474497277176E-6</v>
      </c>
      <c r="L744" s="129">
        <f t="shared" ref="L744:L745" si="225">+E744*K744</f>
        <v>2.9758862518329082E-4</v>
      </c>
      <c r="M744" s="40"/>
    </row>
    <row r="745" spans="1:13">
      <c r="A745" s="33">
        <v>26</v>
      </c>
      <c r="B745" s="34">
        <v>2</v>
      </c>
      <c r="C745" s="34" t="s">
        <v>119</v>
      </c>
      <c r="D745" s="35" t="s">
        <v>29</v>
      </c>
      <c r="E745" s="36">
        <v>195</v>
      </c>
      <c r="F745" s="104">
        <v>456</v>
      </c>
      <c r="G745" s="104">
        <f t="shared" si="224"/>
        <v>88920</v>
      </c>
      <c r="H745" s="38"/>
      <c r="K745" s="129">
        <f>+F745/$H$788</f>
        <v>8.5212190319359874E-6</v>
      </c>
      <c r="L745" s="129">
        <f t="shared" si="225"/>
        <v>1.6616377112275175E-3</v>
      </c>
      <c r="M745" s="40"/>
    </row>
    <row r="746" spans="1:13">
      <c r="A746" s="77">
        <v>29</v>
      </c>
      <c r="B746" s="42" t="s">
        <v>10</v>
      </c>
      <c r="C746" s="43" t="s">
        <v>130</v>
      </c>
      <c r="D746" s="44"/>
      <c r="E746" s="45"/>
      <c r="F746" s="105"/>
      <c r="G746" s="105"/>
      <c r="H746" s="46">
        <f>SUM(G747:G752)</f>
        <v>208692</v>
      </c>
      <c r="K746" s="130"/>
      <c r="L746" s="130"/>
      <c r="M746" s="131">
        <f>SUM(L747:L752)</f>
        <v>3.8998031627473359E-3</v>
      </c>
    </row>
    <row r="747" spans="1:13" s="49" customFormat="1">
      <c r="A747" s="33">
        <v>29</v>
      </c>
      <c r="B747" s="34">
        <v>1</v>
      </c>
      <c r="C747" s="34" t="s">
        <v>132</v>
      </c>
      <c r="D747" s="35" t="s">
        <v>29</v>
      </c>
      <c r="E747" s="36">
        <v>15.5</v>
      </c>
      <c r="F747" s="104">
        <v>1420</v>
      </c>
      <c r="G747" s="104">
        <f t="shared" ref="G747:G759" si="226">+E747*F747</f>
        <v>22010</v>
      </c>
      <c r="H747" s="38"/>
      <c r="J747" s="50"/>
      <c r="K747" s="129">
        <f t="shared" ref="K747:K752" si="227">+F747/$H$788</f>
        <v>2.6535375055590137E-5</v>
      </c>
      <c r="L747" s="129">
        <f t="shared" ref="L747:L752" si="228">+E747*K747</f>
        <v>4.1129831336164711E-4</v>
      </c>
      <c r="M747" s="40"/>
    </row>
    <row r="748" spans="1:13" s="49" customFormat="1">
      <c r="A748" s="61">
        <v>29</v>
      </c>
      <c r="B748" s="62">
        <v>2</v>
      </c>
      <c r="C748" s="34" t="s">
        <v>133</v>
      </c>
      <c r="D748" s="35" t="s">
        <v>19</v>
      </c>
      <c r="E748" s="36">
        <v>1</v>
      </c>
      <c r="F748" s="104">
        <v>21200</v>
      </c>
      <c r="G748" s="104">
        <f t="shared" si="226"/>
        <v>21200</v>
      </c>
      <c r="H748" s="38"/>
      <c r="J748" s="50"/>
      <c r="K748" s="129">
        <f t="shared" si="227"/>
        <v>3.9616193744965557E-4</v>
      </c>
      <c r="L748" s="129">
        <f t="shared" si="228"/>
        <v>3.9616193744965557E-4</v>
      </c>
      <c r="M748" s="40"/>
    </row>
    <row r="749" spans="1:13" s="49" customFormat="1">
      <c r="A749" s="33">
        <v>29</v>
      </c>
      <c r="B749" s="34">
        <v>3</v>
      </c>
      <c r="C749" s="34" t="s">
        <v>134</v>
      </c>
      <c r="D749" s="35" t="s">
        <v>19</v>
      </c>
      <c r="E749" s="36">
        <v>1</v>
      </c>
      <c r="F749" s="104">
        <v>48166</v>
      </c>
      <c r="G749" s="104">
        <f t="shared" si="226"/>
        <v>48166</v>
      </c>
      <c r="H749" s="38"/>
      <c r="J749" s="50"/>
      <c r="K749" s="129">
        <f t="shared" si="227"/>
        <v>9.0007244713208073E-4</v>
      </c>
      <c r="L749" s="129">
        <f t="shared" si="228"/>
        <v>9.0007244713208073E-4</v>
      </c>
      <c r="M749" s="40"/>
    </row>
    <row r="750" spans="1:13" s="49" customFormat="1">
      <c r="A750" s="61">
        <v>29</v>
      </c>
      <c r="B750" s="62">
        <v>4</v>
      </c>
      <c r="C750" s="34" t="s">
        <v>135</v>
      </c>
      <c r="D750" s="35" t="s">
        <v>26</v>
      </c>
      <c r="E750" s="36">
        <v>6</v>
      </c>
      <c r="F750" s="104">
        <v>3390</v>
      </c>
      <c r="G750" s="104">
        <f t="shared" si="226"/>
        <v>20340</v>
      </c>
      <c r="H750" s="38"/>
      <c r="J750" s="50"/>
      <c r="K750" s="129">
        <f t="shared" si="227"/>
        <v>6.3348536224260962E-5</v>
      </c>
      <c r="L750" s="129">
        <f t="shared" si="228"/>
        <v>3.8009121734556574E-4</v>
      </c>
      <c r="M750" s="40"/>
    </row>
    <row r="751" spans="1:13" s="49" customFormat="1">
      <c r="A751" s="33">
        <v>29</v>
      </c>
      <c r="B751" s="34">
        <v>5</v>
      </c>
      <c r="C751" s="34" t="s">
        <v>368</v>
      </c>
      <c r="D751" s="35" t="s">
        <v>26</v>
      </c>
      <c r="E751" s="36">
        <v>6</v>
      </c>
      <c r="F751" s="104">
        <v>2710</v>
      </c>
      <c r="G751" s="104">
        <f t="shared" si="226"/>
        <v>16260</v>
      </c>
      <c r="H751" s="38"/>
      <c r="J751" s="50"/>
      <c r="K751" s="129">
        <f t="shared" si="227"/>
        <v>5.064145521172484E-5</v>
      </c>
      <c r="L751" s="129">
        <f t="shared" si="228"/>
        <v>3.0384873127034903E-4</v>
      </c>
      <c r="M751" s="40"/>
    </row>
    <row r="752" spans="1:13" s="49" customFormat="1">
      <c r="A752" s="61">
        <v>29</v>
      </c>
      <c r="B752" s="62">
        <v>6</v>
      </c>
      <c r="C752" s="34" t="s">
        <v>136</v>
      </c>
      <c r="D752" s="35" t="s">
        <v>26</v>
      </c>
      <c r="E752" s="36">
        <v>4</v>
      </c>
      <c r="F752" s="104">
        <v>20179</v>
      </c>
      <c r="G752" s="104">
        <f t="shared" si="226"/>
        <v>80716</v>
      </c>
      <c r="H752" s="38"/>
      <c r="J752" s="50"/>
      <c r="K752" s="129">
        <f t="shared" si="227"/>
        <v>3.7708262904700946E-4</v>
      </c>
      <c r="L752" s="129">
        <f t="shared" si="228"/>
        <v>1.5083305161880378E-3</v>
      </c>
      <c r="M752" s="40"/>
    </row>
    <row r="753" spans="1:13">
      <c r="A753" s="81">
        <v>31</v>
      </c>
      <c r="B753" s="42" t="s">
        <v>10</v>
      </c>
      <c r="C753" s="43" t="s">
        <v>139</v>
      </c>
      <c r="D753" s="44" t="s">
        <v>1</v>
      </c>
      <c r="E753" s="45"/>
      <c r="F753" s="105"/>
      <c r="G753" s="105"/>
      <c r="H753" s="46">
        <f>SUM(G754:G759)</f>
        <v>578205</v>
      </c>
      <c r="K753" s="130"/>
      <c r="L753" s="130"/>
      <c r="M753" s="131">
        <f>SUM(L754:L759)</f>
        <v>1.0804849671843305E-2</v>
      </c>
    </row>
    <row r="754" spans="1:13" s="34" customFormat="1">
      <c r="A754" s="33">
        <v>31</v>
      </c>
      <c r="B754" s="34">
        <v>1</v>
      </c>
      <c r="C754" s="34" t="s">
        <v>299</v>
      </c>
      <c r="D754" s="35" t="s">
        <v>19</v>
      </c>
      <c r="E754" s="36">
        <v>1</v>
      </c>
      <c r="F754" s="104">
        <v>51700</v>
      </c>
      <c r="G754" s="104">
        <f t="shared" si="226"/>
        <v>51700</v>
      </c>
      <c r="H754" s="38"/>
      <c r="J754" s="37"/>
      <c r="K754" s="129">
        <f t="shared" ref="K754:K759" si="229">+F754/$H$788</f>
        <v>9.6611189462958468E-4</v>
      </c>
      <c r="L754" s="129">
        <f t="shared" ref="L754:L759" si="230">+E754*K754</f>
        <v>9.6611189462958468E-4</v>
      </c>
      <c r="M754" s="40"/>
    </row>
    <row r="755" spans="1:13" s="34" customFormat="1">
      <c r="A755" s="33">
        <v>31</v>
      </c>
      <c r="B755" s="34">
        <v>2</v>
      </c>
      <c r="C755" s="34" t="s">
        <v>300</v>
      </c>
      <c r="D755" s="35" t="s">
        <v>21</v>
      </c>
      <c r="E755" s="36">
        <v>29</v>
      </c>
      <c r="F755" s="104">
        <v>7750</v>
      </c>
      <c r="G755" s="104">
        <f t="shared" si="226"/>
        <v>224750</v>
      </c>
      <c r="H755" s="38"/>
      <c r="I755" s="145"/>
      <c r="J755" s="37"/>
      <c r="K755" s="129">
        <f t="shared" si="229"/>
        <v>1.4482334977522786E-4</v>
      </c>
      <c r="L755" s="129">
        <f t="shared" si="230"/>
        <v>4.199877143481608E-3</v>
      </c>
      <c r="M755" s="40"/>
    </row>
    <row r="756" spans="1:13" s="34" customFormat="1">
      <c r="A756" s="33">
        <v>31</v>
      </c>
      <c r="B756" s="34">
        <v>3</v>
      </c>
      <c r="C756" s="34" t="s">
        <v>365</v>
      </c>
      <c r="D756" s="35" t="s">
        <v>19</v>
      </c>
      <c r="E756" s="36">
        <v>1</v>
      </c>
      <c r="F756" s="104">
        <v>19145</v>
      </c>
      <c r="G756" s="104">
        <f t="shared" si="226"/>
        <v>19145</v>
      </c>
      <c r="H756" s="38"/>
      <c r="J756" s="37"/>
      <c r="K756" s="129">
        <f t="shared" si="229"/>
        <v>3.5776039115441777E-4</v>
      </c>
      <c r="L756" s="129">
        <f t="shared" si="230"/>
        <v>3.5776039115441777E-4</v>
      </c>
      <c r="M756" s="40"/>
    </row>
    <row r="757" spans="1:13" s="34" customFormat="1">
      <c r="A757" s="33">
        <v>31</v>
      </c>
      <c r="B757" s="34">
        <v>4</v>
      </c>
      <c r="C757" s="34" t="s">
        <v>454</v>
      </c>
      <c r="D757" s="35" t="s">
        <v>19</v>
      </c>
      <c r="E757" s="36">
        <v>1</v>
      </c>
      <c r="F757" s="104">
        <v>34100</v>
      </c>
      <c r="G757" s="104">
        <f t="shared" si="226"/>
        <v>34100</v>
      </c>
      <c r="H757" s="38"/>
      <c r="J757" s="37"/>
      <c r="K757" s="129">
        <f t="shared" si="229"/>
        <v>6.3722273901100268E-4</v>
      </c>
      <c r="L757" s="129">
        <f t="shared" si="230"/>
        <v>6.3722273901100268E-4</v>
      </c>
      <c r="M757" s="40"/>
    </row>
    <row r="758" spans="1:13" s="34" customFormat="1">
      <c r="A758" s="33">
        <v>31</v>
      </c>
      <c r="B758" s="34">
        <v>5</v>
      </c>
      <c r="C758" s="34" t="s">
        <v>302</v>
      </c>
      <c r="D758" s="35" t="s">
        <v>19</v>
      </c>
      <c r="E758" s="36">
        <v>1</v>
      </c>
      <c r="F758" s="104">
        <v>125780</v>
      </c>
      <c r="G758" s="104">
        <f t="shared" si="226"/>
        <v>125780</v>
      </c>
      <c r="H758" s="38"/>
      <c r="J758" s="37"/>
      <c r="K758" s="129">
        <f t="shared" si="229"/>
        <v>2.3504362496423433E-3</v>
      </c>
      <c r="L758" s="129">
        <f t="shared" si="230"/>
        <v>2.3504362496423433E-3</v>
      </c>
      <c r="M758" s="40"/>
    </row>
    <row r="759" spans="1:13" s="34" customFormat="1">
      <c r="A759" s="33">
        <v>31</v>
      </c>
      <c r="B759" s="34">
        <v>6</v>
      </c>
      <c r="C759" s="34" t="s">
        <v>373</v>
      </c>
      <c r="D759" s="35" t="s">
        <v>19</v>
      </c>
      <c r="E759" s="36">
        <v>1</v>
      </c>
      <c r="F759" s="104">
        <v>122730</v>
      </c>
      <c r="G759" s="104">
        <f t="shared" si="226"/>
        <v>122730</v>
      </c>
      <c r="H759" s="38"/>
      <c r="J759" s="37"/>
      <c r="K759" s="129">
        <f t="shared" si="229"/>
        <v>2.2934412539243505E-3</v>
      </c>
      <c r="L759" s="129">
        <f t="shared" si="230"/>
        <v>2.2934412539243505E-3</v>
      </c>
      <c r="M759" s="40"/>
    </row>
    <row r="760" spans="1:13" s="34" customFormat="1">
      <c r="A760" s="77">
        <v>32</v>
      </c>
      <c r="B760" s="42" t="s">
        <v>10</v>
      </c>
      <c r="C760" s="43" t="s">
        <v>140</v>
      </c>
      <c r="D760" s="44" t="s">
        <v>1</v>
      </c>
      <c r="E760" s="45"/>
      <c r="F760" s="105"/>
      <c r="G760" s="105"/>
      <c r="H760" s="46">
        <f>SUM(G761:G768)</f>
        <v>1520075</v>
      </c>
      <c r="J760" s="37"/>
      <c r="K760" s="130"/>
      <c r="L760" s="130"/>
      <c r="M760" s="131">
        <f>SUM(L761:L768)</f>
        <v>2.8405464956074773E-2</v>
      </c>
    </row>
    <row r="761" spans="1:13" s="34" customFormat="1">
      <c r="A761" s="33">
        <v>32</v>
      </c>
      <c r="B761" s="34">
        <v>1</v>
      </c>
      <c r="C761" s="34" t="s">
        <v>141</v>
      </c>
      <c r="D761" s="35" t="s">
        <v>21</v>
      </c>
      <c r="E761" s="36">
        <v>230</v>
      </c>
      <c r="F761" s="104">
        <v>630</v>
      </c>
      <c r="G761" s="104">
        <f>+E761*F761</f>
        <v>144900</v>
      </c>
      <c r="H761" s="38"/>
      <c r="J761" s="37"/>
      <c r="K761" s="129">
        <f t="shared" ref="K761:K768" si="231">+F761/$H$788</f>
        <v>1.1772736820437878E-5</v>
      </c>
      <c r="L761" s="129">
        <f t="shared" ref="L761:L768" si="232">+E761*K761</f>
        <v>2.7077294687007118E-3</v>
      </c>
      <c r="M761" s="40"/>
    </row>
    <row r="762" spans="1:13" s="34" customFormat="1">
      <c r="A762" s="33">
        <v>32</v>
      </c>
      <c r="B762" s="34">
        <v>2</v>
      </c>
      <c r="C762" s="34" t="s">
        <v>142</v>
      </c>
      <c r="D762" s="35" t="s">
        <v>15</v>
      </c>
      <c r="E762" s="36">
        <v>134</v>
      </c>
      <c r="F762" s="104">
        <v>2600</v>
      </c>
      <c r="G762" s="104">
        <f t="shared" ref="G762:G770" si="233">+E762*F762</f>
        <v>348400</v>
      </c>
      <c r="H762" s="38"/>
      <c r="J762" s="37"/>
      <c r="K762" s="129">
        <f t="shared" si="231"/>
        <v>4.8585897989108708E-5</v>
      </c>
      <c r="L762" s="129">
        <f t="shared" si="232"/>
        <v>6.5105103305405669E-3</v>
      </c>
      <c r="M762" s="40"/>
    </row>
    <row r="763" spans="1:13" s="34" customFormat="1">
      <c r="A763" s="33">
        <v>32</v>
      </c>
      <c r="B763" s="34">
        <v>4</v>
      </c>
      <c r="C763" s="34" t="s">
        <v>143</v>
      </c>
      <c r="D763" s="35" t="s">
        <v>15</v>
      </c>
      <c r="E763" s="36">
        <v>102</v>
      </c>
      <c r="F763" s="104">
        <v>2100</v>
      </c>
      <c r="G763" s="104">
        <f t="shared" si="233"/>
        <v>214200</v>
      </c>
      <c r="H763" s="38"/>
      <c r="J763" s="37"/>
      <c r="K763" s="129">
        <f t="shared" si="231"/>
        <v>3.9242456068126259E-5</v>
      </c>
      <c r="L763" s="129">
        <f t="shared" si="232"/>
        <v>4.0027305189488781E-3</v>
      </c>
      <c r="M763" s="40"/>
    </row>
    <row r="764" spans="1:13" s="34" customFormat="1">
      <c r="A764" s="33">
        <v>32</v>
      </c>
      <c r="B764" s="34">
        <v>5</v>
      </c>
      <c r="C764" s="34" t="s">
        <v>178</v>
      </c>
      <c r="D764" s="35" t="s">
        <v>15</v>
      </c>
      <c r="E764" s="36">
        <v>105</v>
      </c>
      <c r="F764" s="104">
        <v>2770</v>
      </c>
      <c r="G764" s="104">
        <f t="shared" si="233"/>
        <v>290850</v>
      </c>
      <c r="H764" s="38"/>
      <c r="J764" s="37"/>
      <c r="K764" s="129">
        <f t="shared" si="231"/>
        <v>5.1762668242242733E-5</v>
      </c>
      <c r="L764" s="129">
        <f t="shared" si="232"/>
        <v>5.4350801654354866E-3</v>
      </c>
      <c r="M764" s="40"/>
    </row>
    <row r="765" spans="1:13" s="34" customFormat="1">
      <c r="A765" s="33">
        <v>32</v>
      </c>
      <c r="B765" s="34">
        <v>6</v>
      </c>
      <c r="C765" s="34" t="s">
        <v>144</v>
      </c>
      <c r="D765" s="35" t="s">
        <v>15</v>
      </c>
      <c r="E765" s="36">
        <v>165</v>
      </c>
      <c r="F765" s="104">
        <v>370</v>
      </c>
      <c r="G765" s="104">
        <f t="shared" si="233"/>
        <v>61050</v>
      </c>
      <c r="H765" s="38"/>
      <c r="J765" s="37"/>
      <c r="K765" s="129">
        <f t="shared" si="231"/>
        <v>6.9141470215270076E-6</v>
      </c>
      <c r="L765" s="129">
        <f t="shared" si="232"/>
        <v>1.1408342585519562E-3</v>
      </c>
      <c r="M765" s="40"/>
    </row>
    <row r="766" spans="1:13" s="34" customFormat="1">
      <c r="A766" s="33">
        <v>32</v>
      </c>
      <c r="B766" s="34">
        <v>7</v>
      </c>
      <c r="C766" s="34" t="s">
        <v>344</v>
      </c>
      <c r="D766" s="35" t="s">
        <v>29</v>
      </c>
      <c r="E766" s="36">
        <v>10</v>
      </c>
      <c r="F766" s="104">
        <v>730</v>
      </c>
      <c r="G766" s="104">
        <f t="shared" si="233"/>
        <v>7300</v>
      </c>
      <c r="H766" s="38"/>
      <c r="J766" s="37"/>
      <c r="K766" s="129">
        <f t="shared" si="231"/>
        <v>1.3641425204634367E-5</v>
      </c>
      <c r="L766" s="129">
        <f t="shared" si="232"/>
        <v>1.3641425204634366E-4</v>
      </c>
      <c r="M766" s="40"/>
    </row>
    <row r="767" spans="1:13" s="34" customFormat="1">
      <c r="A767" s="33">
        <v>32</v>
      </c>
      <c r="B767" s="34">
        <v>8</v>
      </c>
      <c r="C767" s="34" t="s">
        <v>179</v>
      </c>
      <c r="D767" s="35" t="s">
        <v>15</v>
      </c>
      <c r="E767" s="36">
        <v>45.5</v>
      </c>
      <c r="F767" s="104">
        <v>650</v>
      </c>
      <c r="G767" s="104">
        <f t="shared" si="233"/>
        <v>29575</v>
      </c>
      <c r="H767" s="38"/>
      <c r="J767" s="37"/>
      <c r="K767" s="129">
        <f t="shared" si="231"/>
        <v>1.2146474497277177E-5</v>
      </c>
      <c r="L767" s="129">
        <f t="shared" si="232"/>
        <v>5.5266458962611152E-4</v>
      </c>
      <c r="M767" s="40"/>
    </row>
    <row r="768" spans="1:13" s="34" customFormat="1">
      <c r="A768" s="33">
        <v>32</v>
      </c>
      <c r="B768" s="34">
        <v>9</v>
      </c>
      <c r="C768" s="34" t="s">
        <v>269</v>
      </c>
      <c r="D768" s="35" t="s">
        <v>15</v>
      </c>
      <c r="E768" s="36">
        <v>163</v>
      </c>
      <c r="F768" s="104">
        <v>2600</v>
      </c>
      <c r="G768" s="104">
        <f t="shared" si="233"/>
        <v>423800</v>
      </c>
      <c r="H768" s="38"/>
      <c r="J768" s="37"/>
      <c r="K768" s="129">
        <f t="shared" si="231"/>
        <v>4.8585897989108708E-5</v>
      </c>
      <c r="L768" s="129">
        <f t="shared" si="232"/>
        <v>7.9195013722247187E-3</v>
      </c>
      <c r="M768" s="40"/>
    </row>
    <row r="769" spans="1:13">
      <c r="A769" s="77">
        <v>33</v>
      </c>
      <c r="B769" s="42" t="s">
        <v>10</v>
      </c>
      <c r="C769" s="43" t="s">
        <v>77</v>
      </c>
      <c r="D769" s="44"/>
      <c r="E769" s="45"/>
      <c r="F769" s="105"/>
      <c r="G769" s="105"/>
      <c r="H769" s="46">
        <f>SUM(G770:G775)</f>
        <v>344184</v>
      </c>
      <c r="K769" s="130"/>
      <c r="L769" s="130"/>
      <c r="M769" s="131">
        <f>SUM(L770:L775)</f>
        <v>6.4317264282628423E-3</v>
      </c>
    </row>
    <row r="770" spans="1:13" s="34" customFormat="1">
      <c r="A770" s="33">
        <v>33</v>
      </c>
      <c r="B770" s="34">
        <v>1</v>
      </c>
      <c r="C770" s="34" t="s">
        <v>301</v>
      </c>
      <c r="D770" s="35" t="s">
        <v>19</v>
      </c>
      <c r="E770" s="36">
        <v>1</v>
      </c>
      <c r="F770" s="104">
        <v>220000</v>
      </c>
      <c r="G770" s="104">
        <f t="shared" si="233"/>
        <v>220000</v>
      </c>
      <c r="H770" s="38"/>
      <c r="J770" s="37"/>
      <c r="K770" s="129">
        <f t="shared" ref="K770:K775" si="234">+F770/$H$788</f>
        <v>4.1111144452322754E-3</v>
      </c>
      <c r="L770" s="129">
        <f t="shared" ref="L770:L775" si="235">+E770*K770</f>
        <v>4.1111144452322754E-3</v>
      </c>
      <c r="M770" s="40"/>
    </row>
    <row r="771" spans="1:13" s="34" customFormat="1">
      <c r="A771" s="33">
        <v>33</v>
      </c>
      <c r="B771" s="34">
        <v>2</v>
      </c>
      <c r="C771" s="34" t="s">
        <v>456</v>
      </c>
      <c r="D771" s="35" t="s">
        <v>19</v>
      </c>
      <c r="E771" s="36">
        <v>1</v>
      </c>
      <c r="F771" s="104">
        <v>10900</v>
      </c>
      <c r="G771" s="104">
        <f t="shared" ref="G771:G775" si="236">+E771*F771</f>
        <v>10900</v>
      </c>
      <c r="H771" s="38"/>
      <c r="J771" s="37"/>
      <c r="K771" s="129">
        <f t="shared" si="234"/>
        <v>2.0368703387741726E-4</v>
      </c>
      <c r="L771" s="129">
        <f t="shared" si="235"/>
        <v>2.0368703387741726E-4</v>
      </c>
      <c r="M771" s="40"/>
    </row>
    <row r="772" spans="1:13" s="34" customFormat="1">
      <c r="A772" s="33">
        <v>33</v>
      </c>
      <c r="B772" s="34">
        <v>3</v>
      </c>
      <c r="C772" s="34" t="s">
        <v>374</v>
      </c>
      <c r="D772" s="35" t="s">
        <v>26</v>
      </c>
      <c r="E772" s="36">
        <v>1</v>
      </c>
      <c r="F772" s="104">
        <v>1960</v>
      </c>
      <c r="G772" s="104">
        <f t="shared" si="236"/>
        <v>1960</v>
      </c>
      <c r="H772" s="38"/>
      <c r="J772" s="37"/>
      <c r="K772" s="129">
        <f t="shared" si="234"/>
        <v>3.6626292330251177E-5</v>
      </c>
      <c r="L772" s="129">
        <f t="shared" si="235"/>
        <v>3.6626292330251177E-5</v>
      </c>
      <c r="M772" s="40"/>
    </row>
    <row r="773" spans="1:13" s="34" customFormat="1">
      <c r="A773" s="33">
        <v>33</v>
      </c>
      <c r="B773" s="34">
        <v>4</v>
      </c>
      <c r="C773" s="34" t="s">
        <v>347</v>
      </c>
      <c r="D773" s="35" t="s">
        <v>26</v>
      </c>
      <c r="E773" s="36">
        <v>2</v>
      </c>
      <c r="F773" s="104">
        <v>24550</v>
      </c>
      <c r="G773" s="104">
        <f t="shared" si="236"/>
        <v>49100</v>
      </c>
      <c r="H773" s="38"/>
      <c r="J773" s="37"/>
      <c r="K773" s="129">
        <f t="shared" si="234"/>
        <v>4.5876299832023798E-4</v>
      </c>
      <c r="L773" s="129">
        <f t="shared" si="235"/>
        <v>9.1752599664047597E-4</v>
      </c>
      <c r="M773" s="40"/>
    </row>
    <row r="774" spans="1:13" s="34" customFormat="1">
      <c r="A774" s="33">
        <v>33</v>
      </c>
      <c r="B774" s="34">
        <v>5</v>
      </c>
      <c r="C774" s="34" t="s">
        <v>348</v>
      </c>
      <c r="D774" s="65" t="s">
        <v>26</v>
      </c>
      <c r="E774" s="36">
        <v>2</v>
      </c>
      <c r="F774" s="104">
        <v>30287</v>
      </c>
      <c r="G774" s="104">
        <f t="shared" si="236"/>
        <v>60574</v>
      </c>
      <c r="H774" s="38"/>
      <c r="J774" s="37"/>
      <c r="K774" s="129">
        <f t="shared" si="234"/>
        <v>5.6596965092159054E-4</v>
      </c>
      <c r="L774" s="129">
        <f t="shared" si="235"/>
        <v>1.1319393018431811E-3</v>
      </c>
      <c r="M774" s="40"/>
    </row>
    <row r="775" spans="1:13" s="34" customFormat="1" ht="15.75" thickBot="1">
      <c r="A775" s="33">
        <v>33</v>
      </c>
      <c r="B775" s="34">
        <v>6</v>
      </c>
      <c r="C775" s="34" t="s">
        <v>354</v>
      </c>
      <c r="D775" s="35" t="s">
        <v>26</v>
      </c>
      <c r="E775" s="36">
        <v>1</v>
      </c>
      <c r="F775" s="104">
        <v>1650</v>
      </c>
      <c r="G775" s="104">
        <f t="shared" si="236"/>
        <v>1650</v>
      </c>
      <c r="H775" s="38"/>
      <c r="J775" s="37"/>
      <c r="K775" s="129">
        <f t="shared" si="234"/>
        <v>3.0833358339242063E-5</v>
      </c>
      <c r="L775" s="129">
        <f t="shared" si="235"/>
        <v>3.0833358339242063E-5</v>
      </c>
      <c r="M775" s="40"/>
    </row>
    <row r="776" spans="1:13" ht="15.75" thickBot="1">
      <c r="A776" s="68"/>
      <c r="B776" s="69"/>
      <c r="C776" s="55" t="s">
        <v>298</v>
      </c>
      <c r="D776" s="56"/>
      <c r="E776" s="75"/>
      <c r="F776" s="107"/>
      <c r="G776" s="107"/>
      <c r="H776" s="57">
        <f>+H743+H746+H753+H760+H769</f>
        <v>2756001</v>
      </c>
      <c r="J776" s="70"/>
      <c r="K776" s="135"/>
      <c r="L776" s="135"/>
      <c r="M776" s="143">
        <f>+M743+M746+M753+M760+M769</f>
        <v>5.1501070555339062E-2</v>
      </c>
    </row>
    <row r="777" spans="1:13" s="34" customFormat="1" ht="15.75" thickBot="1">
      <c r="A777" s="20"/>
      <c r="B777" s="71"/>
      <c r="C777" s="72"/>
      <c r="D777" s="54"/>
      <c r="E777" s="22"/>
      <c r="F777" s="101"/>
      <c r="G777" s="101"/>
      <c r="H777" s="22"/>
      <c r="J777" s="37"/>
      <c r="K777" s="123"/>
      <c r="L777" s="123"/>
      <c r="M777" s="124"/>
    </row>
    <row r="778" spans="1:13" s="89" customFormat="1" ht="15" customHeight="1">
      <c r="A778" s="82"/>
      <c r="B778" s="83" t="s">
        <v>31</v>
      </c>
      <c r="C778" s="84" t="s">
        <v>181</v>
      </c>
      <c r="D778" s="85"/>
      <c r="E778" s="86"/>
      <c r="F778" s="108"/>
      <c r="G778" s="108"/>
      <c r="H778" s="112"/>
      <c r="I778" s="87"/>
      <c r="J778" s="88"/>
      <c r="K778" s="138"/>
      <c r="L778" s="138"/>
      <c r="M778" s="139"/>
    </row>
    <row r="779" spans="1:13" s="89" customFormat="1" ht="15" customHeight="1">
      <c r="A779" s="77">
        <v>34</v>
      </c>
      <c r="B779" s="42" t="s">
        <v>10</v>
      </c>
      <c r="C779" s="43" t="s">
        <v>182</v>
      </c>
      <c r="D779" s="90"/>
      <c r="E779" s="91"/>
      <c r="F779" s="109"/>
      <c r="G779" s="109"/>
      <c r="H779" s="113"/>
      <c r="I779" s="87"/>
      <c r="J779" s="88"/>
      <c r="K779" s="140"/>
      <c r="L779" s="140"/>
      <c r="M779" s="141"/>
    </row>
    <row r="780" spans="1:13" s="89" customFormat="1" ht="15" customHeight="1">
      <c r="A780" s="93">
        <v>34</v>
      </c>
      <c r="B780" s="6">
        <v>0.1</v>
      </c>
      <c r="C780" s="6" t="s">
        <v>183</v>
      </c>
      <c r="D780" s="36" t="s">
        <v>31</v>
      </c>
      <c r="E780" s="36">
        <v>1</v>
      </c>
      <c r="F780" s="104">
        <f>+(H114+H193+H248+H343+H402+H459+H523+H582+H615+H685+H739+H776)*0.04</f>
        <v>1837687.8473199999</v>
      </c>
      <c r="G780" s="104">
        <f t="shared" ref="G780:G782" si="237">+E780*F780</f>
        <v>1837687.8473199999</v>
      </c>
      <c r="H780" s="38"/>
      <c r="I780" s="87"/>
      <c r="J780" s="88"/>
      <c r="K780" s="129">
        <f t="shared" ref="K780" si="238">+F780/$H$788</f>
        <v>3.4340659340659344E-2</v>
      </c>
      <c r="L780" s="129">
        <f t="shared" ref="L780" si="239">+E780*K780</f>
        <v>3.4340659340659344E-2</v>
      </c>
      <c r="M780" s="40"/>
    </row>
    <row r="781" spans="1:13" s="89" customFormat="1" ht="15" customHeight="1">
      <c r="A781" s="77">
        <v>35</v>
      </c>
      <c r="B781" s="42" t="s">
        <v>10</v>
      </c>
      <c r="C781" s="43" t="s">
        <v>184</v>
      </c>
      <c r="D781" s="45"/>
      <c r="E781" s="45"/>
      <c r="F781" s="105"/>
      <c r="G781" s="105"/>
      <c r="H781" s="92"/>
      <c r="I781" s="87"/>
      <c r="J781" s="88"/>
      <c r="K781" s="130"/>
      <c r="L781" s="130"/>
      <c r="M781" s="142"/>
    </row>
    <row r="782" spans="1:13" s="89" customFormat="1" ht="15" customHeight="1" thickBot="1">
      <c r="A782" s="93">
        <v>35</v>
      </c>
      <c r="B782" s="6">
        <v>0.1</v>
      </c>
      <c r="C782" s="6" t="s">
        <v>185</v>
      </c>
      <c r="D782" s="36" t="s">
        <v>31</v>
      </c>
      <c r="E782" s="36">
        <v>1</v>
      </c>
      <c r="F782" s="104">
        <f>+(H114+H193+H248+H343+H402+H459+H523+H582+H615+H685+H739+H776+G780)*0.12</f>
        <v>5733586.0836383989</v>
      </c>
      <c r="G782" s="104">
        <f t="shared" si="237"/>
        <v>5733586.0836383989</v>
      </c>
      <c r="H782" s="38"/>
      <c r="I782" s="87"/>
      <c r="J782" s="88"/>
      <c r="K782" s="129">
        <f t="shared" ref="K782" si="240">+F782/$H$788</f>
        <v>0.10714285714285714</v>
      </c>
      <c r="L782" s="129">
        <f t="shared" ref="L782" si="241">+E782*K782</f>
        <v>0.10714285714285714</v>
      </c>
      <c r="M782" s="40"/>
    </row>
    <row r="783" spans="1:13" s="89" customFormat="1" ht="15" customHeight="1" thickBot="1">
      <c r="A783" s="68"/>
      <c r="B783" s="69"/>
      <c r="C783" s="55" t="s">
        <v>186</v>
      </c>
      <c r="D783" s="56"/>
      <c r="E783" s="57"/>
      <c r="F783" s="106"/>
      <c r="G783" s="106"/>
      <c r="H783" s="57">
        <f>+G780+G782</f>
        <v>7571273.9309583986</v>
      </c>
      <c r="I783" s="87"/>
      <c r="J783" s="88"/>
      <c r="K783" s="125"/>
      <c r="L783" s="125"/>
      <c r="M783" s="143">
        <f>+L780+L782</f>
        <v>0.14148351648351648</v>
      </c>
    </row>
    <row r="786" spans="8:10">
      <c r="J786" s="104"/>
    </row>
    <row r="788" spans="8:10">
      <c r="H788" s="32">
        <f>+H114+H193+H248+H343+H402+H459+H523+H582+H615+H685+H739+H776+H783</f>
        <v>53513470.113958396</v>
      </c>
      <c r="J788" s="32"/>
    </row>
  </sheetData>
  <printOptions gridLines="1"/>
  <pageMargins left="0.62992125984251968" right="0.19685039370078741" top="0.59055118110236227" bottom="0.39370078740157483" header="0" footer="0"/>
  <pageSetup paperSize="9" scale="80" fitToHeight="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rubrado con porcentajes</vt:lpstr>
      <vt:lpstr>'rubrado con porcentajes'!Área_de_impresión</vt:lpstr>
      <vt:lpstr>'rubrado con porcentajes'!Títulos_a_imprimir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Ines Bertiz</cp:lastModifiedBy>
  <cp:lastPrinted>2021-07-19T19:51:34Z</cp:lastPrinted>
  <dcterms:created xsi:type="dcterms:W3CDTF">2021-02-08T13:23:36Z</dcterms:created>
  <dcterms:modified xsi:type="dcterms:W3CDTF">2021-11-03T17:38:33Z</dcterms:modified>
</cp:coreProperties>
</file>