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60" windowWidth="18090" windowHeight="6105" activeTab="0"/>
  </bookViews>
  <sheets>
    <sheet name="ESP" sheetId="1" r:id="rId1"/>
    <sheet name="ER" sheetId="2" r:id="rId2"/>
    <sheet name="EOAF" sheetId="3" r:id="rId3"/>
    <sheet name="EEP" sheetId="4" r:id="rId4"/>
    <sheet name="CBU" sheetId="5" r:id="rId5"/>
  </sheets>
  <externalReferences>
    <externalReference r:id="rId8"/>
    <externalReference r:id="rId9"/>
    <externalReference r:id="rId10"/>
    <externalReference r:id="rId11"/>
  </externalReferences>
  <definedNames>
    <definedName name="año" localSheetId="4">'[4]Datos'!#REF!</definedName>
    <definedName name="año">'[1]Datos'!#REF!</definedName>
    <definedName name="año_ant" localSheetId="4">'[4]Datos'!$D$15</definedName>
    <definedName name="año_ant2" localSheetId="4">'[4]Datos'!#REF!</definedName>
    <definedName name="año_ant2">'[1]Datos'!#REF!</definedName>
    <definedName name="_xlnm.Print_Area" localSheetId="4">'CBU'!$A$1:$R$56</definedName>
    <definedName name="_xlnm.Print_Area" localSheetId="3">'EEP'!$A$1:$G$40</definedName>
    <definedName name="_xlnm.Print_Area" localSheetId="2">'EOAF'!$A$1:$F$60</definedName>
    <definedName name="_xlnm.Print_Area" localSheetId="1">'ER'!$A$1:$E$60</definedName>
    <definedName name="_xlnm.Print_Area" localSheetId="0">'ESP'!$A$1:$E$62</definedName>
    <definedName name="Comparativo" localSheetId="4">'[4]Datos'!$D$28</definedName>
    <definedName name="Comparativo">'[1]Datos'!$D$28</definedName>
    <definedName name="fe_ant_2">'[2]Datos'!$E$13</definedName>
    <definedName name="fe_cierre" localSheetId="4">'[4]Datos'!$D$7</definedName>
    <definedName name="fe_cierre">'[1]Datos'!$D$7</definedName>
    <definedName name="Fe_cierre2">'[3]Datos'!$D$7</definedName>
    <definedName name="fe_inf" localSheetId="4">'[4]Datos'!$D$9</definedName>
    <definedName name="fe_inf">'[1]Datos'!$D$9</definedName>
    <definedName name="OLE_LINK31" localSheetId="4">#REF!</definedName>
    <definedName name="OLE_LINK31">#REF!</definedName>
  </definedNames>
  <calcPr fullCalcOnLoad="1"/>
</workbook>
</file>

<file path=xl/comments2.xml><?xml version="1.0" encoding="utf-8"?>
<comments xmlns="http://schemas.openxmlformats.org/spreadsheetml/2006/main">
  <authors>
    <author>OEM-PC</author>
  </authors>
  <commentList>
    <comment ref="B12" authorId="0">
      <text>
        <r>
          <rPr>
            <b/>
            <sz val="9"/>
            <rFont val="Tahoma"/>
            <family val="2"/>
          </rPr>
          <t>OEM-PC:</t>
        </r>
        <r>
          <rPr>
            <sz val="9"/>
            <rFont val="Tahoma"/>
            <family val="2"/>
          </rPr>
          <t xml:space="preserve">
Incluye SERVICIO DE MERCANCIAS y ESTADÍA DE VAGONES</t>
        </r>
      </text>
    </comment>
  </commentList>
</comments>
</file>

<file path=xl/sharedStrings.xml><?xml version="1.0" encoding="utf-8"?>
<sst xmlns="http://schemas.openxmlformats.org/spreadsheetml/2006/main" count="262" uniqueCount="199">
  <si>
    <t>Administración de Ferrocarriles del Estado</t>
  </si>
  <si>
    <t>ESTADO DE SITUACIÓN PATRIMONIAL</t>
  </si>
  <si>
    <t>AJUSTES POSTERIORES:</t>
  </si>
  <si>
    <t>(Expresado en Pesos Uruguayos)</t>
  </si>
  <si>
    <t>Los rubros que se tocaron fueron 1.1.5.01.5           -170.925.87</t>
  </si>
  <si>
    <t>                                                                    5.01.03                  116.000</t>
  </si>
  <si>
    <t>Nota</t>
  </si>
  <si>
    <t>Ajustada</t>
  </si>
  <si>
    <t>                                                                    5.01.08                   16.213.86</t>
  </si>
  <si>
    <t xml:space="preserve">ACTIVO </t>
  </si>
  <si>
    <t>                                                                   5.02.03                     17.884.50   </t>
  </si>
  <si>
    <t>Activo Corriente</t>
  </si>
  <si>
    <t>                                                                   5.02.07                  - 15.121.74                                                                                                                      5.02.20                   - 13.090.90</t>
  </si>
  <si>
    <t>Cambios por ajuestes enviados por AFE para que tuviéramos en cuenta, incluidos en hoja BALAN 2015</t>
  </si>
  <si>
    <t>Disponibilidades</t>
  </si>
  <si>
    <t>                                                                  5.02.59                     49.040.15  </t>
  </si>
  <si>
    <t xml:space="preserve">Inversiones temporarias </t>
  </si>
  <si>
    <t>COSTO DE rieles</t>
  </si>
  <si>
    <r>
      <t xml:space="preserve">Cambios por ajuestes enviados por AFE para que tuviéramos en cuenta,  </t>
    </r>
    <r>
      <rPr>
        <b/>
        <sz val="10"/>
        <rFont val="Arial"/>
        <family val="2"/>
      </rPr>
      <t>NO</t>
    </r>
    <r>
      <rPr>
        <sz val="10"/>
        <rFont val="Arial"/>
        <family val="2"/>
      </rPr>
      <t xml:space="preserve"> incluidos en hoja BALAN 2015</t>
    </r>
  </si>
  <si>
    <t>Créditos por servicios (Nota 3)</t>
  </si>
  <si>
    <t>Se incrementaron  $ 117.304.886,81 los Deudores simples plaza - S. Privado y disminuyeron $ 23.084.021,79 Deudores simples plaza - S. Público, se incrementaron $ 1.012.494,24 los Deudores jurídica en dólares y $ 1.307.816,44 los Deudores morosos en dólares.</t>
  </si>
  <si>
    <t>incentivos 2014</t>
  </si>
  <si>
    <t xml:space="preserve"> -Previsión Incobrables</t>
  </si>
  <si>
    <t>Cambios para coincidir con BALAN2015 porque la fórmula planteada no era correcta</t>
  </si>
  <si>
    <t>Otros créditos (Nota 4)</t>
  </si>
  <si>
    <t xml:space="preserve"> -Previsión otros créditos</t>
  </si>
  <si>
    <t>Bienes de cambio (Nota 5)</t>
  </si>
  <si>
    <t xml:space="preserve"> -Previsión por desvalorización</t>
  </si>
  <si>
    <t>Total Activo Corriente</t>
  </si>
  <si>
    <t>Activo No Corriente</t>
  </si>
  <si>
    <t>Bienes de uso (Anexo 1)</t>
  </si>
  <si>
    <t xml:space="preserve"> - Amortizaciones Acumuladas</t>
  </si>
  <si>
    <t>Activo Intangible</t>
  </si>
  <si>
    <t xml:space="preserve">Inversiones a largo Plazo </t>
  </si>
  <si>
    <t>1.2.1.01.1  Inversiones L/P Serv Log,Ferroviarios por $ 207.812.544 (por la entrega de acciones de SELF a AFE por el aporte de AFE en transferencia de bienes ) + 1.1.2.01.2 Suscrip.acciones Serv.Log.Ferroviario SA por $ 65.154.886 - 1.2.1.01.1  Inversiones L/P Serv Log,Ferroviarios por $ 2.596.792,55 (Ajuste VPP)</t>
  </si>
  <si>
    <t xml:space="preserve"> </t>
  </si>
  <si>
    <t>$ 320.000.000 POR LAS TRANSFERENCIAS EJECUTADAS del MEF al MTOP (Ley 18996 art 303) SEGÚN NOTA DEL MEF DE MISMA FECHA AÑOS 2013 Y 2014</t>
  </si>
  <si>
    <t>Total Activo No Corriente</t>
  </si>
  <si>
    <t>TOTAL ACTIVO</t>
  </si>
  <si>
    <t>CUENTAS DE ORDEN (Nota 18)</t>
  </si>
  <si>
    <t>Pasivo Corriente</t>
  </si>
  <si>
    <t>Deudas comerciales (Nota 6)</t>
  </si>
  <si>
    <t>Deudas financieras (Nota 7)</t>
  </si>
  <si>
    <t>Deudas diversas  (Nota 8)</t>
  </si>
  <si>
    <t>Total Pasivo Corriente</t>
  </si>
  <si>
    <t>Pasivo No Corriente</t>
  </si>
  <si>
    <t>Deudas financieras  (Nota 7)</t>
  </si>
  <si>
    <t>Total Pasivo No Corriente</t>
  </si>
  <si>
    <t>TOTAL PASIVO</t>
  </si>
  <si>
    <t>PATRIMONIO</t>
  </si>
  <si>
    <t>Capital (Nota 11)</t>
  </si>
  <si>
    <t>Ajustes al patrimonio</t>
  </si>
  <si>
    <t>s/bcete</t>
  </si>
  <si>
    <t>Resultados acumulados</t>
  </si>
  <si>
    <t>act - pas</t>
  </si>
  <si>
    <t>Resultado del ejercicio</t>
  </si>
  <si>
    <t>TOTAL PATRIMONIO</t>
  </si>
  <si>
    <t>TOTAL PASIVO Y PATRIMONIO</t>
  </si>
  <si>
    <t>CUENTAS DE ORDEN Y CONTINGENCIAS</t>
  </si>
  <si>
    <t>El Anexo 1 y las notas 1 a 21 que se adjuntan forman parte integral de los estados contables</t>
  </si>
  <si>
    <t>Cra. Carmen González</t>
  </si>
  <si>
    <t>Cr. Enrique Cabrera</t>
  </si>
  <si>
    <t>Sr. Wilfredo Rodríguez</t>
  </si>
  <si>
    <t>Gerente de Finanzas (i)</t>
  </si>
  <si>
    <t>Secretario General</t>
  </si>
  <si>
    <t>Presidente</t>
  </si>
  <si>
    <t>Inicialado a los efectos de su identificación con nuestro informe de auditoría de fecha 29/04/2016</t>
  </si>
  <si>
    <t>Stavros Moyal y Asociados</t>
  </si>
  <si>
    <t>CONTROL</t>
  </si>
  <si>
    <t>Tarifas</t>
  </si>
  <si>
    <t>Sueldos</t>
  </si>
  <si>
    <t>Mutualista</t>
  </si>
  <si>
    <t>Combustible</t>
  </si>
  <si>
    <t>ESTADO DE RESULTADOS</t>
  </si>
  <si>
    <t>Ejercicio</t>
  </si>
  <si>
    <t>1/01/2016 al 31/12/2016</t>
  </si>
  <si>
    <t>1/01/2015 al 31/12/2015</t>
  </si>
  <si>
    <t>Ingresos Operativos</t>
  </si>
  <si>
    <t>Servicio de mercancías</t>
  </si>
  <si>
    <t>Servicio de pasajeros</t>
  </si>
  <si>
    <t>INGRESOS OPERATIVOS NETOS</t>
  </si>
  <si>
    <t>Costo de los servicios prestados</t>
  </si>
  <si>
    <t xml:space="preserve">Retribuciones personales y cargas sociales </t>
  </si>
  <si>
    <t>Servicios básicos</t>
  </si>
  <si>
    <t>Consumo de materiales y combustibles</t>
  </si>
  <si>
    <t>Amortizaciones</t>
  </si>
  <si>
    <t>Reparación y mantenimiento</t>
  </si>
  <si>
    <t xml:space="preserve">Otros gastos </t>
  </si>
  <si>
    <t xml:space="preserve">RESULTADO OPERATIVO </t>
  </si>
  <si>
    <t>Gastos de administración y ventas</t>
  </si>
  <si>
    <t>Formación de previsiones</t>
  </si>
  <si>
    <t>Resultados diversos</t>
  </si>
  <si>
    <t>Arrendamientos, cesión de espacios</t>
  </si>
  <si>
    <t>Trabajos para terceros</t>
  </si>
  <si>
    <t>Otros ingresos</t>
  </si>
  <si>
    <t>Otros egresos</t>
  </si>
  <si>
    <t>Ajuste de resultados de ejercicios anteriores</t>
  </si>
  <si>
    <t>Resultados Financieros</t>
  </si>
  <si>
    <t xml:space="preserve">Intereses ganados y otros ingresos financieros </t>
  </si>
  <si>
    <t xml:space="preserve">Intereses perdidos y gastos financieros </t>
  </si>
  <si>
    <t>Diferencia de cambio</t>
  </si>
  <si>
    <t>IRAE</t>
  </si>
  <si>
    <t xml:space="preserve">RESULTADO NETO </t>
  </si>
  <si>
    <t>ESTADO DE FLUJO DE EFECTIVO</t>
  </si>
  <si>
    <t>ACTIVIDADES DE OPERACIÓN</t>
  </si>
  <si>
    <t>Ajustes por:</t>
  </si>
  <si>
    <t xml:space="preserve">  Amortizaciones</t>
  </si>
  <si>
    <t>Diferencia de Cambio</t>
  </si>
  <si>
    <t>Incluimos la diferencia</t>
  </si>
  <si>
    <t>Ajustes de patrimonio</t>
  </si>
  <si>
    <t xml:space="preserve">  Resultado p/Prev. Incobrables</t>
  </si>
  <si>
    <t xml:space="preserve">  Diferencia de inventario</t>
  </si>
  <si>
    <t xml:space="preserve">  Resultado p/prev inventario</t>
  </si>
  <si>
    <t xml:space="preserve">  Pérdida por baja de bienes de uso</t>
  </si>
  <si>
    <t xml:space="preserve">  Resultado p/prev.litigios</t>
  </si>
  <si>
    <t xml:space="preserve">  Pérdida por inversiones en otras empresas</t>
  </si>
  <si>
    <t>Cambios netos en activos y pasivos</t>
  </si>
  <si>
    <t xml:space="preserve"> Créditos por ventas</t>
  </si>
  <si>
    <t xml:space="preserve"> Otros Créditos corto plazo</t>
  </si>
  <si>
    <t xml:space="preserve"> Bienes de cambio</t>
  </si>
  <si>
    <t xml:space="preserve"> Deudas comerciales y diversas</t>
  </si>
  <si>
    <t>Flujos netos de efectivo por actividades de operación</t>
  </si>
  <si>
    <t>ACTIVIDADES DE INVERSIÓN</t>
  </si>
  <si>
    <t xml:space="preserve"> Variación bienes de uso e intangibles</t>
  </si>
  <si>
    <t>Necesitaríamos saber si todas las compras son al contado</t>
  </si>
  <si>
    <t xml:space="preserve"> Otros créditos</t>
  </si>
  <si>
    <t xml:space="preserve"> Inversiones en otras empresas</t>
  </si>
  <si>
    <t xml:space="preserve">Flujos netos de efectivo por actividades de inversión </t>
  </si>
  <si>
    <t>ACTIVIDADES DE  FINANCIACIÓN</t>
  </si>
  <si>
    <t xml:space="preserve"> Aporte de capital</t>
  </si>
  <si>
    <t xml:space="preserve"> Deudas financieras c/p y l/p y diversas l/p</t>
  </si>
  <si>
    <t xml:space="preserve">Flujos netos de efectivo por actividades de financiación </t>
  </si>
  <si>
    <t>Incremento / (Reducción) del flujo neto  de fondos</t>
  </si>
  <si>
    <t>Saldo inicial antes de ajustes</t>
  </si>
  <si>
    <t>Ajuste del efectivo inicial</t>
  </si>
  <si>
    <t>EFECTIVO Y EQUIVALENTES AL FINAL DEL EJERCICIO</t>
  </si>
  <si>
    <t>ESTADO DE EVOLUCIÓN DEL PATRIMONIO</t>
  </si>
  <si>
    <t>Capital</t>
  </si>
  <si>
    <t xml:space="preserve">Aportes y </t>
  </si>
  <si>
    <t>Ajustes al</t>
  </si>
  <si>
    <t>Ajustes por</t>
  </si>
  <si>
    <t xml:space="preserve">Resultados </t>
  </si>
  <si>
    <t xml:space="preserve"> Total</t>
  </si>
  <si>
    <t>compromisos a</t>
  </si>
  <si>
    <t>patrimonio</t>
  </si>
  <si>
    <t>conversión</t>
  </si>
  <si>
    <t>acumulados</t>
  </si>
  <si>
    <t>capitalizar</t>
  </si>
  <si>
    <t>Saldo al 31 de diciembre de 2014</t>
  </si>
  <si>
    <t>Capitalizaciones</t>
  </si>
  <si>
    <t>Reexpresiones contables</t>
  </si>
  <si>
    <t>Saldo al 31 de diciembre de 2015</t>
  </si>
  <si>
    <t>Modific. al saldo inicial (Nota 19)</t>
  </si>
  <si>
    <t>Saldo inicial modificado</t>
  </si>
  <si>
    <t>Ajustes a los saldos inciales</t>
  </si>
  <si>
    <t>Saldo al 31 de diciembre de 2016</t>
  </si>
  <si>
    <t>ANEXO 1</t>
  </si>
  <si>
    <t>Cuadro de Bienes de Uso e Intangibles - Amortizaciones correspondiente al ejercicio anual finalizado el 31 de Diciembre de 2016</t>
  </si>
  <si>
    <t>VALORES DE ORIGEN Y REVALUACIONES</t>
  </si>
  <si>
    <t>AMORTIZACIONES</t>
  </si>
  <si>
    <t>Transferencias</t>
  </si>
  <si>
    <t>Amortizacion</t>
  </si>
  <si>
    <t>Valores netos</t>
  </si>
  <si>
    <t>Descripción</t>
  </si>
  <si>
    <t>Valores al</t>
  </si>
  <si>
    <t>Ajustes</t>
  </si>
  <si>
    <t>Altas del</t>
  </si>
  <si>
    <t>Bajas del</t>
  </si>
  <si>
    <t>Revaluación</t>
  </si>
  <si>
    <t>Acumulada al</t>
  </si>
  <si>
    <t xml:space="preserve">Bajas </t>
  </si>
  <si>
    <t>Transfe-</t>
  </si>
  <si>
    <t>del Ejercicio</t>
  </si>
  <si>
    <t>al</t>
  </si>
  <si>
    <t>inicio</t>
  </si>
  <si>
    <t>al saldo inicial</t>
  </si>
  <si>
    <t>ejercicio</t>
  </si>
  <si>
    <t>del ejercicio</t>
  </si>
  <si>
    <t>31.12.16</t>
  </si>
  <si>
    <t>31.12.15</t>
  </si>
  <si>
    <t>rencias</t>
  </si>
  <si>
    <t>Importe</t>
  </si>
  <si>
    <t>Terrenos y Edificios</t>
  </si>
  <si>
    <t>Líneas Férreas</t>
  </si>
  <si>
    <t>Material Rodante</t>
  </si>
  <si>
    <t>Maquinarias</t>
  </si>
  <si>
    <t>Muebles y Utiles</t>
  </si>
  <si>
    <t>Vehículos</t>
  </si>
  <si>
    <t>Equipo y Herramientas</t>
  </si>
  <si>
    <t>Equipos de Informática</t>
  </si>
  <si>
    <t>Obras en Ejecución</t>
  </si>
  <si>
    <t>Total Bienes de Uso</t>
  </si>
  <si>
    <t>Rieles</t>
  </si>
  <si>
    <t>Rieles en Admisión temporaria</t>
  </si>
  <si>
    <t>Sistema de Marcha de Trenes</t>
  </si>
  <si>
    <t>Total B. de Uso en proc. de incorporación</t>
  </si>
  <si>
    <t>Gastos de Inv.y Desarrollo</t>
  </si>
  <si>
    <t>Total Intangibles</t>
  </si>
  <si>
    <t>TOTAL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</si>
</sst>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;\ &quot;-&quot;_)"/>
    <numFmt numFmtId="165" formatCode="#,##0.000"/>
    <numFmt numFmtId="166" formatCode="_(* #,##0.00_);_(* \(#,##0.00\);_(* &quot;-&quot;??_);_(@_)"/>
    <numFmt numFmtId="167" formatCode="_ * #,##0_ ;_ * \-#,##0_ ;_ * &quot;-&quot;??_ ;_ @_ "/>
    <numFmt numFmtId="168" formatCode="_(* #,##0_);_(* \(#,##0\);_(* &quot;-&quot;??_);_(@_)"/>
    <numFmt numFmtId="169" formatCode="_ * #,##0_ ;_ * \-#,##0_ ;_ * &quot;-&quot;_ ;_ @_ "/>
    <numFmt numFmtId="170" formatCode="_-* #,##0_-;\-* #,##0_-;_-* &quot;-&quot;_-;_-@_-"/>
    <numFmt numFmtId="171" formatCode="_-* #,##0\ _$_-;\-* #,##0\ _$_-;_-* &quot;-&quot;??\ _$_-;_-@_-"/>
    <numFmt numFmtId="172" formatCode="_ * #,##0.00_ ;_ * \-#,##0.00_ ;_ * &quot;-&quot;??_ ;_ @_ "/>
    <numFmt numFmtId="173" formatCode="_-* #,##0.00_-;\-* #,##0.00_-;_-* &quot;-&quot;??_-;_-@_-"/>
    <numFmt numFmtId="174" formatCode="_(&quot;$&quot;* #,##0_);_(&quot;$&quot;* \(#,##0\);_(&quot;$&quot;* &quot;-&quot;_);_(@_)"/>
    <numFmt numFmtId="175" formatCode="_-* #,##0_-;\(#,##0\)_-;_-* &quot;&quot;_-;_-@_-"/>
    <numFmt numFmtId="176" formatCode="_-* #,##0_-;\(#,##0\)_-;_-* &quot;-&quot;_-;_-@_-"/>
    <numFmt numFmtId="177" formatCode="d/m/yy"/>
    <numFmt numFmtId="178" formatCode="_(* #,##0_);_(* \(#,##0\);_(* &quot;-&quot;_);_(@_)"/>
  </numFmts>
  <fonts count="80">
    <font>
      <sz val="10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u val="single"/>
      <sz val="10"/>
      <color indexed="8"/>
      <name val="Times New Roman"/>
      <family val="1"/>
    </font>
    <font>
      <b/>
      <u val="single"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8"/>
      <name val="Verdana"/>
      <family val="2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1"/>
      <name val="Arial"/>
      <family val="2"/>
    </font>
    <font>
      <u val="double"/>
      <sz val="10"/>
      <name val="Times New Roman"/>
      <family val="1"/>
    </font>
    <font>
      <sz val="10"/>
      <color indexed="10"/>
      <name val="Times New Roman"/>
      <family val="1"/>
    </font>
    <font>
      <u val="double"/>
      <sz val="10"/>
      <color indexed="8"/>
      <name val="Times New Roman"/>
      <family val="1"/>
    </font>
    <font>
      <sz val="10"/>
      <color indexed="9"/>
      <name val="Arial"/>
      <family val="2"/>
    </font>
    <font>
      <sz val="8"/>
      <name val="Times New Roman"/>
      <family val="1"/>
    </font>
    <font>
      <b/>
      <sz val="10"/>
      <color indexed="9"/>
      <name val="Arial"/>
      <family val="2"/>
    </font>
    <font>
      <b/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2"/>
      <name val="Verdana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Times New Roman"/>
      <family val="1"/>
    </font>
    <font>
      <b/>
      <u val="double"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10"/>
      <name val="Verdana"/>
      <family val="2"/>
    </font>
    <font>
      <b/>
      <sz val="9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/>
      <right/>
      <top style="thin"/>
      <bottom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double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1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8" fillId="29" borderId="1" applyNumberFormat="0" applyAlignment="0" applyProtection="0"/>
    <xf numFmtId="0" fontId="69" fillId="30" borderId="0" applyNumberFormat="0" applyBorder="0" applyAlignment="0" applyProtection="0"/>
    <xf numFmtId="166" fontId="16" fillId="0" borderId="0" applyFont="0" applyFill="0" applyBorder="0" applyAlignment="0" applyProtection="0"/>
    <xf numFmtId="41" fontId="6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32" borderId="4" applyNumberFormat="0" applyFont="0" applyAlignment="0" applyProtection="0"/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7" fillId="0" borderId="8" applyNumberFormat="0" applyFill="0" applyAlignment="0" applyProtection="0"/>
    <xf numFmtId="0" fontId="77" fillId="0" borderId="9" applyNumberFormat="0" applyFill="0" applyAlignment="0" applyProtection="0"/>
  </cellStyleXfs>
  <cellXfs count="312">
    <xf numFmtId="0" fontId="0" fillId="0" borderId="0" xfId="0" applyAlignment="1">
      <alignment/>
    </xf>
    <xf numFmtId="0" fontId="3" fillId="0" borderId="0" xfId="68" applyFont="1" applyFill="1" applyAlignment="1" applyProtection="1">
      <alignment horizontal="right" vertical="center"/>
      <protection/>
    </xf>
    <xf numFmtId="0" fontId="2" fillId="0" borderId="0" xfId="68" applyFill="1" applyAlignment="1" applyProtection="1">
      <alignment vertical="center"/>
      <protection/>
    </xf>
    <xf numFmtId="0" fontId="4" fillId="0" borderId="0" xfId="68" applyFont="1" applyFill="1" applyAlignment="1" applyProtection="1">
      <alignment horizontal="right" vertical="center"/>
      <protection/>
    </xf>
    <xf numFmtId="0" fontId="4" fillId="0" borderId="0" xfId="68" applyFont="1" applyFill="1" applyAlignment="1" applyProtection="1">
      <alignment vertical="center"/>
      <protection/>
    </xf>
    <xf numFmtId="0" fontId="5" fillId="0" borderId="0" xfId="67" applyFont="1" applyFill="1" applyAlignment="1" applyProtection="1">
      <alignment horizontal="left" vertical="center"/>
      <protection/>
    </xf>
    <xf numFmtId="0" fontId="7" fillId="0" borderId="0" xfId="68" applyFont="1" applyFill="1" applyAlignment="1" applyProtection="1">
      <alignment horizontal="left" vertical="top" wrapText="1"/>
      <protection/>
    </xf>
    <xf numFmtId="0" fontId="2" fillId="0" borderId="0" xfId="68" applyFill="1" applyAlignment="1" applyProtection="1">
      <alignment horizontal="right" vertical="center"/>
      <protection/>
    </xf>
    <xf numFmtId="0" fontId="2" fillId="0" borderId="0" xfId="68" applyFont="1" applyFill="1" applyAlignment="1" applyProtection="1">
      <alignment horizontal="right" vertical="center"/>
      <protection/>
    </xf>
    <xf numFmtId="164" fontId="9" fillId="0" borderId="0" xfId="68" applyNumberFormat="1" applyFont="1" applyFill="1" applyAlignment="1" applyProtection="1">
      <alignment horizontal="right" vertical="center" wrapText="1"/>
      <protection/>
    </xf>
    <xf numFmtId="0" fontId="10" fillId="0" borderId="0" xfId="0" applyFont="1" applyFill="1" applyAlignment="1">
      <alignment/>
    </xf>
    <xf numFmtId="0" fontId="6" fillId="0" borderId="0" xfId="68" applyFont="1" applyFill="1" applyAlignment="1" applyProtection="1">
      <alignment vertical="center"/>
      <protection/>
    </xf>
    <xf numFmtId="0" fontId="7" fillId="0" borderId="0" xfId="68" applyFont="1" applyFill="1" applyAlignment="1" applyProtection="1">
      <alignment vertical="center"/>
      <protection/>
    </xf>
    <xf numFmtId="17" fontId="8" fillId="0" borderId="0" xfId="68" applyNumberFormat="1" applyFont="1" applyFill="1" applyBorder="1" applyAlignment="1" applyProtection="1">
      <alignment horizontal="center" vertical="center" wrapText="1"/>
      <protection/>
    </xf>
    <xf numFmtId="0" fontId="9" fillId="0" borderId="0" xfId="68" applyFont="1" applyFill="1" applyAlignment="1" applyProtection="1">
      <alignment vertical="center" wrapText="1"/>
      <protection/>
    </xf>
    <xf numFmtId="17" fontId="11" fillId="0" borderId="0" xfId="68" applyNumberFormat="1" applyFont="1" applyFill="1" applyAlignment="1" applyProtection="1">
      <alignment horizontal="center" vertical="center" wrapText="1"/>
      <protection/>
    </xf>
    <xf numFmtId="14" fontId="8" fillId="0" borderId="0" xfId="68" applyNumberFormat="1" applyFont="1" applyFill="1" applyBorder="1" applyAlignment="1" applyProtection="1">
      <alignment horizontal="right" vertical="center" wrapText="1"/>
      <protection/>
    </xf>
    <xf numFmtId="17" fontId="12" fillId="0" borderId="0" xfId="68" applyNumberFormat="1" applyFont="1" applyFill="1" applyBorder="1" applyAlignment="1" applyProtection="1">
      <alignment horizontal="center" vertical="center" wrapText="1"/>
      <protection/>
    </xf>
    <xf numFmtId="0" fontId="2" fillId="0" borderId="0" xfId="68" applyFont="1" applyFill="1" applyAlignment="1" applyProtection="1">
      <alignment vertical="center"/>
      <protection/>
    </xf>
    <xf numFmtId="164" fontId="8" fillId="0" borderId="0" xfId="68" applyNumberFormat="1" applyFont="1" applyFill="1" applyAlignment="1" applyProtection="1">
      <alignment vertical="center" wrapText="1"/>
      <protection/>
    </xf>
    <xf numFmtId="164" fontId="13" fillId="0" borderId="0" xfId="68" applyNumberFormat="1" applyFont="1" applyFill="1" applyBorder="1" applyAlignment="1" applyProtection="1">
      <alignment horizontal="right" vertical="center" wrapText="1"/>
      <protection/>
    </xf>
    <xf numFmtId="164" fontId="2" fillId="0" borderId="0" xfId="68" applyNumberFormat="1" applyFont="1" applyFill="1" applyAlignment="1" applyProtection="1">
      <alignment horizontal="right" vertical="center"/>
      <protection/>
    </xf>
    <xf numFmtId="164" fontId="8" fillId="0" borderId="0" xfId="68" applyNumberFormat="1" applyFont="1" applyFill="1" applyAlignment="1" applyProtection="1">
      <alignment horizontal="center" vertical="center" wrapText="1"/>
      <protection/>
    </xf>
    <xf numFmtId="9" fontId="2" fillId="0" borderId="0" xfId="71" applyFont="1" applyFill="1" applyAlignment="1" applyProtection="1">
      <alignment vertical="center"/>
      <protection/>
    </xf>
    <xf numFmtId="164" fontId="14" fillId="0" borderId="0" xfId="68" applyNumberFormat="1" applyFont="1" applyFill="1" applyAlignment="1" applyProtection="1">
      <alignment vertical="center" wrapText="1"/>
      <protection/>
    </xf>
    <xf numFmtId="164" fontId="9" fillId="0" borderId="0" xfId="68" applyNumberFormat="1" applyFont="1" applyFill="1" applyBorder="1" applyAlignment="1" applyProtection="1">
      <alignment horizontal="right" vertical="center" wrapText="1"/>
      <protection/>
    </xf>
    <xf numFmtId="164" fontId="14" fillId="0" borderId="0" xfId="68" applyNumberFormat="1" applyFont="1" applyFill="1" applyBorder="1" applyAlignment="1" applyProtection="1">
      <alignment horizontal="right" vertical="center" wrapText="1"/>
      <protection/>
    </xf>
    <xf numFmtId="2" fontId="2" fillId="0" borderId="0" xfId="68" applyNumberFormat="1" applyFont="1" applyFill="1" applyAlignment="1" applyProtection="1">
      <alignment horizontal="right" vertical="center"/>
      <protection/>
    </xf>
    <xf numFmtId="165" fontId="2" fillId="0" borderId="0" xfId="68" applyNumberFormat="1" applyFont="1" applyFill="1" applyAlignment="1" applyProtection="1">
      <alignment horizontal="right" vertical="center"/>
      <protection/>
    </xf>
    <xf numFmtId="164" fontId="2" fillId="0" borderId="0" xfId="68" applyNumberFormat="1" applyFont="1" applyFill="1" applyAlignment="1" applyProtection="1">
      <alignment vertical="center"/>
      <protection/>
    </xf>
    <xf numFmtId="164" fontId="14" fillId="0" borderId="0" xfId="68" applyNumberFormat="1" applyFont="1" applyFill="1" applyAlignment="1" applyProtection="1">
      <alignment horizontal="center" vertical="center" wrapText="1"/>
      <protection/>
    </xf>
    <xf numFmtId="164" fontId="14" fillId="0" borderId="0" xfId="68" applyNumberFormat="1" applyFont="1" applyFill="1" applyBorder="1" applyAlignment="1" applyProtection="1">
      <alignment horizontal="left" vertical="center"/>
      <protection/>
    </xf>
    <xf numFmtId="164" fontId="13" fillId="0" borderId="10" xfId="68" applyNumberFormat="1" applyFont="1" applyFill="1" applyBorder="1" applyAlignment="1" applyProtection="1">
      <alignment horizontal="right" vertical="center" wrapText="1"/>
      <protection/>
    </xf>
    <xf numFmtId="167" fontId="15" fillId="0" borderId="11" xfId="48" applyNumberFormat="1" applyFont="1" applyFill="1" applyBorder="1" applyAlignment="1">
      <alignment wrapText="1"/>
    </xf>
    <xf numFmtId="168" fontId="2" fillId="0" borderId="0" xfId="48" applyNumberFormat="1" applyFont="1" applyFill="1" applyAlignment="1" applyProtection="1">
      <alignment vertical="center"/>
      <protection/>
    </xf>
    <xf numFmtId="164" fontId="17" fillId="0" borderId="0" xfId="68" applyNumberFormat="1" applyFont="1" applyFill="1" applyBorder="1" applyAlignment="1" applyProtection="1">
      <alignment horizontal="right" vertical="center" wrapText="1"/>
      <protection/>
    </xf>
    <xf numFmtId="164" fontId="18" fillId="0" borderId="0" xfId="68" applyNumberFormat="1" applyFont="1" applyFill="1" applyBorder="1" applyAlignment="1" applyProtection="1">
      <alignment horizontal="right" vertical="center" wrapText="1"/>
      <protection/>
    </xf>
    <xf numFmtId="164" fontId="2" fillId="0" borderId="0" xfId="68" applyNumberFormat="1" applyFill="1" applyAlignment="1" applyProtection="1">
      <alignment horizontal="right" vertical="center"/>
      <protection/>
    </xf>
    <xf numFmtId="164" fontId="2" fillId="0" borderId="0" xfId="68" applyNumberFormat="1" applyFill="1" applyAlignment="1" applyProtection="1">
      <alignment vertical="center"/>
      <protection/>
    </xf>
    <xf numFmtId="169" fontId="19" fillId="0" borderId="12" xfId="0" applyNumberFormat="1" applyFont="1" applyFill="1" applyBorder="1" applyAlignment="1">
      <alignment vertical="center"/>
    </xf>
    <xf numFmtId="164" fontId="9" fillId="0" borderId="0" xfId="68" applyNumberFormat="1" applyFont="1" applyFill="1" applyAlignment="1" applyProtection="1">
      <alignment horizontal="center" vertical="center" wrapText="1"/>
      <protection/>
    </xf>
    <xf numFmtId="164" fontId="20" fillId="0" borderId="0" xfId="68" applyNumberFormat="1" applyFont="1" applyFill="1" applyBorder="1" applyAlignment="1" applyProtection="1">
      <alignment horizontal="right" vertical="center" wrapText="1"/>
      <protection/>
    </xf>
    <xf numFmtId="164" fontId="13" fillId="0" borderId="13" xfId="68" applyNumberFormat="1" applyFont="1" applyFill="1" applyBorder="1" applyAlignment="1" applyProtection="1">
      <alignment horizontal="right" vertical="center" wrapText="1"/>
      <protection/>
    </xf>
    <xf numFmtId="164" fontId="8" fillId="0" borderId="0" xfId="68" applyNumberFormat="1" applyFont="1" applyFill="1" applyAlignment="1" applyProtection="1">
      <alignment horizontal="left" vertical="center" wrapText="1"/>
      <protection/>
    </xf>
    <xf numFmtId="3" fontId="20" fillId="0" borderId="0" xfId="68" applyNumberFormat="1" applyFont="1" applyFill="1" applyBorder="1" applyAlignment="1" applyProtection="1">
      <alignment vertical="center"/>
      <protection/>
    </xf>
    <xf numFmtId="164" fontId="21" fillId="0" borderId="0" xfId="68" applyNumberFormat="1" applyFont="1" applyFill="1" applyBorder="1" applyAlignment="1" applyProtection="1">
      <alignment horizontal="right" vertical="center" wrapText="1"/>
      <protection/>
    </xf>
    <xf numFmtId="164" fontId="8" fillId="0" borderId="0" xfId="68" applyNumberFormat="1" applyFont="1" applyFill="1" applyAlignment="1" applyProtection="1">
      <alignment horizontal="justify" vertical="center" wrapText="1"/>
      <protection/>
    </xf>
    <xf numFmtId="166" fontId="2" fillId="0" borderId="0" xfId="48" applyFont="1" applyFill="1" applyAlignment="1" applyProtection="1">
      <alignment vertical="center"/>
      <protection/>
    </xf>
    <xf numFmtId="164" fontId="14" fillId="0" borderId="0" xfId="68" applyNumberFormat="1" applyFont="1" applyFill="1" applyAlignment="1" applyProtection="1">
      <alignment horizontal="justify" vertical="center" wrapText="1"/>
      <protection/>
    </xf>
    <xf numFmtId="164" fontId="22" fillId="0" borderId="0" xfId="68" applyNumberFormat="1" applyFont="1" applyFill="1" applyBorder="1" applyAlignment="1" applyProtection="1">
      <alignment horizontal="right" vertical="center" wrapText="1"/>
      <protection/>
    </xf>
    <xf numFmtId="3" fontId="2" fillId="0" borderId="0" xfId="68" applyNumberFormat="1" applyFill="1" applyAlignment="1" applyProtection="1">
      <alignment vertical="center"/>
      <protection/>
    </xf>
    <xf numFmtId="0" fontId="23" fillId="0" borderId="0" xfId="68" applyFont="1" applyFill="1" applyBorder="1" applyAlignment="1" applyProtection="1">
      <alignment horizontal="right" vertical="center"/>
      <protection/>
    </xf>
    <xf numFmtId="37" fontId="9" fillId="0" borderId="13" xfId="68" applyNumberFormat="1" applyFont="1" applyFill="1" applyBorder="1" applyAlignment="1" applyProtection="1">
      <alignment vertical="center"/>
      <protection/>
    </xf>
    <xf numFmtId="164" fontId="9" fillId="0" borderId="13" xfId="68" applyNumberFormat="1" applyFont="1" applyFill="1" applyBorder="1" applyAlignment="1" applyProtection="1">
      <alignment horizontal="right" vertical="center" wrapText="1"/>
      <protection/>
    </xf>
    <xf numFmtId="0" fontId="9" fillId="0" borderId="0" xfId="68" applyFont="1" applyFill="1" applyAlignment="1" applyProtection="1">
      <alignment vertical="center"/>
      <protection/>
    </xf>
    <xf numFmtId="164" fontId="9" fillId="0" borderId="0" xfId="68" applyNumberFormat="1" applyFont="1" applyFill="1" applyAlignment="1" applyProtection="1">
      <alignment vertical="center"/>
      <protection/>
    </xf>
    <xf numFmtId="2" fontId="9" fillId="0" borderId="0" xfId="68" applyNumberFormat="1" applyFont="1" applyFill="1" applyAlignment="1" applyProtection="1">
      <alignment horizontal="right" vertical="center"/>
      <protection/>
    </xf>
    <xf numFmtId="0" fontId="9" fillId="0" borderId="0" xfId="68" applyFont="1" applyFill="1" applyAlignment="1" applyProtection="1">
      <alignment horizontal="center" vertical="center"/>
      <protection/>
    </xf>
    <xf numFmtId="0" fontId="9" fillId="0" borderId="0" xfId="68" applyFont="1" applyFill="1" applyBorder="1" applyAlignment="1" applyProtection="1">
      <alignment horizontal="center" vertical="center"/>
      <protection/>
    </xf>
    <xf numFmtId="0" fontId="9" fillId="0" borderId="0" xfId="68" applyFont="1" applyFill="1" applyBorder="1" applyAlignment="1" applyProtection="1">
      <alignment vertical="center"/>
      <protection/>
    </xf>
    <xf numFmtId="0" fontId="9" fillId="0" borderId="0" xfId="68" applyFont="1" applyFill="1" applyBorder="1" applyAlignment="1" applyProtection="1">
      <alignment horizontal="left" vertical="center"/>
      <protection/>
    </xf>
    <xf numFmtId="0" fontId="9" fillId="0" borderId="0" xfId="68" applyFont="1" applyFill="1" applyAlignment="1" applyProtection="1">
      <alignment horizontal="left" vertical="center"/>
      <protection/>
    </xf>
    <xf numFmtId="0" fontId="21" fillId="0" borderId="0" xfId="68" applyFont="1" applyFill="1" applyAlignment="1" applyProtection="1">
      <alignment vertical="center"/>
      <protection/>
    </xf>
    <xf numFmtId="164" fontId="9" fillId="0" borderId="0" xfId="68" applyNumberFormat="1" applyFont="1" applyFill="1" applyBorder="1" applyAlignment="1" applyProtection="1">
      <alignment horizontal="left" vertical="center"/>
      <protection/>
    </xf>
    <xf numFmtId="4" fontId="61" fillId="0" borderId="0" xfId="65" applyNumberFormat="1" applyFill="1" applyBorder="1" applyAlignment="1">
      <alignment wrapText="1"/>
      <protection/>
    </xf>
    <xf numFmtId="164" fontId="9" fillId="0" borderId="0" xfId="68" applyNumberFormat="1" applyFont="1" applyFill="1" applyAlignment="1" applyProtection="1">
      <alignment horizontal="right" vertical="center"/>
      <protection/>
    </xf>
    <xf numFmtId="164" fontId="9" fillId="0" borderId="0" xfId="68" applyNumberFormat="1" applyFont="1" applyFill="1" applyBorder="1" applyAlignment="1" applyProtection="1">
      <alignment horizontal="right" vertical="center"/>
      <protection/>
    </xf>
    <xf numFmtId="164" fontId="24" fillId="0" borderId="0" xfId="68" applyNumberFormat="1" applyFont="1" applyFill="1" applyBorder="1" applyAlignment="1" applyProtection="1">
      <alignment vertical="center"/>
      <protection/>
    </xf>
    <xf numFmtId="164" fontId="9" fillId="0" borderId="0" xfId="68" applyNumberFormat="1" applyFont="1" applyFill="1" applyBorder="1" applyAlignment="1" applyProtection="1">
      <alignment vertical="center"/>
      <protection/>
    </xf>
    <xf numFmtId="164" fontId="9" fillId="0" borderId="0" xfId="68" applyNumberFormat="1" applyFont="1" applyFill="1" applyAlignment="1" applyProtection="1">
      <alignment horizontal="left" vertical="center"/>
      <protection/>
    </xf>
    <xf numFmtId="170" fontId="2" fillId="0" borderId="0" xfId="68" applyNumberFormat="1" applyFill="1" applyAlignment="1" applyProtection="1">
      <alignment horizontal="right" vertical="center"/>
      <protection/>
    </xf>
    <xf numFmtId="170" fontId="13" fillId="0" borderId="0" xfId="68" applyNumberFormat="1" applyFont="1" applyFill="1" applyBorder="1" applyAlignment="1" applyProtection="1">
      <alignment horizontal="right" vertical="center" wrapText="1"/>
      <protection/>
    </xf>
    <xf numFmtId="170" fontId="14" fillId="0" borderId="0" xfId="68" applyNumberFormat="1" applyFont="1" applyFill="1" applyBorder="1" applyAlignment="1" applyProtection="1">
      <alignment horizontal="right" vertical="center" wrapText="1"/>
      <protection/>
    </xf>
    <xf numFmtId="164" fontId="26" fillId="0" borderId="0" xfId="68" applyNumberFormat="1" applyFont="1" applyFill="1" applyBorder="1" applyAlignment="1" applyProtection="1">
      <alignment horizontal="right" vertical="center" wrapText="1"/>
      <protection/>
    </xf>
    <xf numFmtId="171" fontId="13" fillId="0" borderId="0" xfId="68" applyNumberFormat="1" applyFont="1" applyFill="1" applyBorder="1" applyAlignment="1" applyProtection="1">
      <alignment horizontal="right" vertical="center" wrapText="1"/>
      <protection/>
    </xf>
    <xf numFmtId="3" fontId="23" fillId="0" borderId="0" xfId="68" applyNumberFormat="1" applyFont="1" applyFill="1" applyBorder="1" applyAlignment="1" applyProtection="1">
      <alignment horizontal="right" vertical="center"/>
      <protection/>
    </xf>
    <xf numFmtId="0" fontId="2" fillId="0" borderId="0" xfId="68" applyAlignment="1" applyProtection="1">
      <alignment vertical="center"/>
      <protection/>
    </xf>
    <xf numFmtId="0" fontId="4" fillId="0" borderId="0" xfId="68" applyFont="1" applyAlignment="1" applyProtection="1">
      <alignment horizontal="right" vertical="center"/>
      <protection/>
    </xf>
    <xf numFmtId="0" fontId="4" fillId="0" borderId="0" xfId="67" applyFont="1" applyBorder="1" applyAlignment="1" applyProtection="1">
      <alignment horizontal="right" vertical="center"/>
      <protection/>
    </xf>
    <xf numFmtId="0" fontId="2" fillId="0" borderId="0" xfId="68" applyBorder="1" applyAlignment="1" applyProtection="1">
      <alignment vertical="center"/>
      <protection/>
    </xf>
    <xf numFmtId="0" fontId="2" fillId="0" borderId="0" xfId="67" applyAlignment="1" applyProtection="1">
      <alignment vertical="center"/>
      <protection/>
    </xf>
    <xf numFmtId="0" fontId="27" fillId="0" borderId="0" xfId="68" applyFont="1" applyFill="1" applyAlignment="1" applyProtection="1">
      <alignment vertical="top"/>
      <protection/>
    </xf>
    <xf numFmtId="0" fontId="28" fillId="0" borderId="0" xfId="0" applyFont="1" applyAlignment="1" applyProtection="1">
      <alignment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7" fillId="0" borderId="0" xfId="68" applyFont="1" applyFill="1" applyBorder="1" applyAlignment="1" applyProtection="1">
      <alignment vertical="center"/>
      <protection/>
    </xf>
    <xf numFmtId="0" fontId="14" fillId="0" borderId="0" xfId="68" applyFont="1" applyFill="1" applyBorder="1" applyAlignment="1" applyProtection="1">
      <alignment vertical="center"/>
      <protection/>
    </xf>
    <xf numFmtId="17" fontId="30" fillId="0" borderId="0" xfId="68" applyNumberFormat="1" applyFont="1" applyBorder="1" applyAlignment="1" applyProtection="1">
      <alignment horizontal="center" vertical="center" wrapText="1"/>
      <protection/>
    </xf>
    <xf numFmtId="0" fontId="8" fillId="0" borderId="0" xfId="68" applyFont="1" applyAlignment="1" applyProtection="1">
      <alignment vertical="center" wrapText="1"/>
      <protection/>
    </xf>
    <xf numFmtId="170" fontId="9" fillId="0" borderId="0" xfId="68" applyNumberFormat="1" applyFont="1" applyBorder="1" applyAlignment="1" applyProtection="1">
      <alignment horizontal="right" vertical="center" wrapText="1"/>
      <protection/>
    </xf>
    <xf numFmtId="164" fontId="29" fillId="0" borderId="0" xfId="68" applyNumberFormat="1" applyFont="1" applyFill="1" applyAlignment="1" applyProtection="1">
      <alignment vertical="center"/>
      <protection/>
    </xf>
    <xf numFmtId="0" fontId="9" fillId="0" borderId="0" xfId="68" applyFont="1" applyAlignment="1" applyProtection="1">
      <alignment vertical="center"/>
      <protection/>
    </xf>
    <xf numFmtId="9" fontId="9" fillId="0" borderId="0" xfId="71" applyFont="1" applyFill="1" applyAlignment="1" applyProtection="1">
      <alignment horizontal="right" vertical="center"/>
      <protection/>
    </xf>
    <xf numFmtId="1" fontId="9" fillId="0" borderId="0" xfId="68" applyNumberFormat="1" applyFont="1" applyAlignment="1" applyProtection="1">
      <alignment vertical="center"/>
      <protection/>
    </xf>
    <xf numFmtId="0" fontId="29" fillId="0" borderId="0" xfId="68" applyFont="1" applyFill="1" applyAlignment="1" applyProtection="1">
      <alignment vertical="center"/>
      <protection/>
    </xf>
    <xf numFmtId="164" fontId="29" fillId="0" borderId="0" xfId="68" applyNumberFormat="1" applyFont="1" applyFill="1" applyAlignment="1" applyProtection="1">
      <alignment horizontal="right" vertical="center"/>
      <protection/>
    </xf>
    <xf numFmtId="164" fontId="29" fillId="0" borderId="0" xfId="68" applyNumberFormat="1" applyFont="1" applyAlignment="1" applyProtection="1">
      <alignment vertical="center"/>
      <protection/>
    </xf>
    <xf numFmtId="0" fontId="29" fillId="0" borderId="0" xfId="68" applyFont="1" applyAlignment="1" applyProtection="1">
      <alignment vertical="center"/>
      <protection/>
    </xf>
    <xf numFmtId="164" fontId="18" fillId="33" borderId="0" xfId="68" applyNumberFormat="1" applyFont="1" applyFill="1" applyBorder="1" applyAlignment="1" applyProtection="1">
      <alignment horizontal="right" vertical="center"/>
      <protection/>
    </xf>
    <xf numFmtId="164" fontId="18" fillId="0" borderId="0" xfId="68" applyNumberFormat="1" applyFont="1" applyFill="1" applyBorder="1" applyAlignment="1" applyProtection="1">
      <alignment horizontal="right" vertical="center"/>
      <protection/>
    </xf>
    <xf numFmtId="164" fontId="8" fillId="0" borderId="0" xfId="68" applyNumberFormat="1" applyFont="1" applyAlignment="1" applyProtection="1">
      <alignment vertical="center" wrapText="1"/>
      <protection/>
    </xf>
    <xf numFmtId="164" fontId="30" fillId="0" borderId="0" xfId="68" applyNumberFormat="1" applyFont="1" applyFill="1" applyBorder="1" applyAlignment="1" applyProtection="1">
      <alignment horizontal="right" vertical="center" wrapText="1"/>
      <protection/>
    </xf>
    <xf numFmtId="170" fontId="31" fillId="0" borderId="0" xfId="68" applyNumberFormat="1" applyFont="1" applyFill="1" applyBorder="1" applyAlignment="1" applyProtection="1">
      <alignment horizontal="right" vertical="center"/>
      <protection/>
    </xf>
    <xf numFmtId="0" fontId="9" fillId="0" borderId="0" xfId="68" applyFont="1" applyBorder="1" applyAlignment="1" applyProtection="1">
      <alignment vertical="center"/>
      <protection/>
    </xf>
    <xf numFmtId="164" fontId="29" fillId="0" borderId="0" xfId="68" applyNumberFormat="1" applyFont="1" applyFill="1" applyBorder="1" applyAlignment="1" applyProtection="1">
      <alignment vertical="center"/>
      <protection/>
    </xf>
    <xf numFmtId="0" fontId="29" fillId="0" borderId="0" xfId="68" applyFont="1" applyFill="1" applyBorder="1" applyAlignment="1" applyProtection="1">
      <alignment vertical="center"/>
      <protection/>
    </xf>
    <xf numFmtId="0" fontId="29" fillId="0" borderId="0" xfId="68" applyFont="1" applyBorder="1" applyAlignment="1" applyProtection="1">
      <alignment vertical="center"/>
      <protection/>
    </xf>
    <xf numFmtId="164" fontId="9" fillId="0" borderId="0" xfId="68" applyNumberFormat="1" applyFont="1" applyBorder="1" applyAlignment="1" applyProtection="1">
      <alignment vertical="center"/>
      <protection/>
    </xf>
    <xf numFmtId="164" fontId="18" fillId="0" borderId="0" xfId="68" applyNumberFormat="1" applyFont="1" applyFill="1" applyBorder="1" applyAlignment="1" applyProtection="1">
      <alignment vertical="center"/>
      <protection/>
    </xf>
    <xf numFmtId="9" fontId="29" fillId="0" borderId="0" xfId="71" applyFont="1" applyFill="1" applyAlignment="1" applyProtection="1">
      <alignment horizontal="right" vertical="center"/>
      <protection/>
    </xf>
    <xf numFmtId="164" fontId="29" fillId="0" borderId="0" xfId="68" applyNumberFormat="1" applyFont="1" applyAlignment="1" applyProtection="1">
      <alignment vertical="center" wrapText="1"/>
      <protection/>
    </xf>
    <xf numFmtId="164" fontId="30" fillId="0" borderId="0" xfId="68" applyNumberFormat="1" applyFont="1" applyFill="1" applyBorder="1" applyAlignment="1" applyProtection="1">
      <alignment horizontal="right" vertical="center"/>
      <protection/>
    </xf>
    <xf numFmtId="164" fontId="32" fillId="0" borderId="0" xfId="68" applyNumberFormat="1" applyFont="1" applyFill="1" applyAlignment="1" applyProtection="1">
      <alignment horizontal="right" vertical="center"/>
      <protection/>
    </xf>
    <xf numFmtId="164" fontId="11" fillId="0" borderId="0" xfId="68" applyNumberFormat="1" applyFont="1" applyFill="1" applyBorder="1" applyAlignment="1" applyProtection="1">
      <alignment horizontal="right" vertical="center" wrapText="1"/>
      <protection/>
    </xf>
    <xf numFmtId="164" fontId="33" fillId="0" borderId="0" xfId="68" applyNumberFormat="1" applyFont="1" applyAlignment="1" applyProtection="1">
      <alignment vertical="center" wrapText="1"/>
      <protection/>
    </xf>
    <xf numFmtId="164" fontId="33" fillId="0" borderId="0" xfId="68" applyNumberFormat="1" applyFont="1" applyFill="1" applyBorder="1" applyAlignment="1" applyProtection="1">
      <alignment horizontal="right" vertical="center" wrapText="1"/>
      <protection/>
    </xf>
    <xf numFmtId="164" fontId="8" fillId="0" borderId="0" xfId="68" applyNumberFormat="1" applyFont="1" applyFill="1" applyBorder="1" applyAlignment="1" applyProtection="1">
      <alignment horizontal="right" vertical="center" wrapText="1"/>
      <protection/>
    </xf>
    <xf numFmtId="164" fontId="34" fillId="0" borderId="0" xfId="68" applyNumberFormat="1" applyFont="1" applyFill="1" applyBorder="1" applyAlignment="1" applyProtection="1">
      <alignment horizontal="right" vertical="center"/>
      <protection/>
    </xf>
    <xf numFmtId="0" fontId="20" fillId="0" borderId="0" xfId="68" applyFont="1" applyFill="1" applyBorder="1" applyAlignment="1" applyProtection="1">
      <alignment vertical="center"/>
      <protection/>
    </xf>
    <xf numFmtId="164" fontId="9" fillId="0" borderId="0" xfId="68" applyNumberFormat="1" applyFont="1" applyBorder="1" applyAlignment="1" applyProtection="1">
      <alignment horizontal="right" vertical="center" wrapText="1"/>
      <protection/>
    </xf>
    <xf numFmtId="164" fontId="14" fillId="0" borderId="0" xfId="68" applyNumberFormat="1" applyFont="1" applyBorder="1" applyAlignment="1" applyProtection="1">
      <alignment horizontal="right" vertical="center" wrapText="1"/>
      <protection/>
    </xf>
    <xf numFmtId="164" fontId="24" fillId="0" borderId="0" xfId="68" applyNumberFormat="1" applyFont="1" applyFill="1" applyAlignment="1" applyProtection="1">
      <alignment vertical="center"/>
      <protection/>
    </xf>
    <xf numFmtId="172" fontId="2" fillId="0" borderId="0" xfId="62" applyNumberFormat="1">
      <alignment/>
      <protection/>
    </xf>
    <xf numFmtId="0" fontId="9" fillId="0" borderId="0" xfId="68" applyFont="1" applyAlignment="1" applyProtection="1">
      <alignment horizontal="center" vertical="center"/>
      <protection/>
    </xf>
    <xf numFmtId="164" fontId="9" fillId="0" borderId="0" xfId="68" applyNumberFormat="1" applyFont="1" applyAlignment="1" applyProtection="1">
      <alignment vertical="center"/>
      <protection/>
    </xf>
    <xf numFmtId="175" fontId="9" fillId="0" borderId="0" xfId="68" applyNumberFormat="1" applyFont="1" applyFill="1" applyAlignment="1" applyProtection="1">
      <alignment horizontal="right" vertical="center"/>
      <protection/>
    </xf>
    <xf numFmtId="175" fontId="9" fillId="0" borderId="0" xfId="68" applyNumberFormat="1" applyFont="1" applyFill="1" applyBorder="1" applyAlignment="1" applyProtection="1">
      <alignment horizontal="right" vertical="center"/>
      <protection/>
    </xf>
    <xf numFmtId="170" fontId="9" fillId="0" borderId="0" xfId="68" applyNumberFormat="1" applyFont="1" applyFill="1" applyAlignment="1" applyProtection="1">
      <alignment horizontal="right" vertical="center"/>
      <protection/>
    </xf>
    <xf numFmtId="170" fontId="9" fillId="0" borderId="0" xfId="68" applyNumberFormat="1" applyFont="1" applyFill="1" applyBorder="1" applyAlignment="1" applyProtection="1">
      <alignment horizontal="right" vertical="center"/>
      <protection/>
    </xf>
    <xf numFmtId="170" fontId="9" fillId="0" borderId="0" xfId="68" applyNumberFormat="1" applyFont="1" applyAlignment="1" applyProtection="1">
      <alignment horizontal="right" vertical="center"/>
      <protection/>
    </xf>
    <xf numFmtId="170" fontId="9" fillId="0" borderId="0" xfId="68" applyNumberFormat="1" applyFont="1" applyBorder="1" applyAlignment="1" applyProtection="1">
      <alignment horizontal="right" vertical="center"/>
      <protection/>
    </xf>
    <xf numFmtId="170" fontId="2" fillId="0" borderId="0" xfId="68" applyNumberFormat="1" applyAlignment="1" applyProtection="1">
      <alignment horizontal="right" vertical="center"/>
      <protection/>
    </xf>
    <xf numFmtId="170" fontId="2" fillId="0" borderId="0" xfId="68" applyNumberFormat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4" fillId="34" borderId="0" xfId="67" applyFont="1" applyFill="1" applyAlignment="1" applyProtection="1">
      <alignment horizontal="right" vertical="center"/>
      <protection/>
    </xf>
    <xf numFmtId="0" fontId="37" fillId="34" borderId="0" xfId="0" applyFont="1" applyFill="1" applyAlignment="1">
      <alignment horizontal="center"/>
    </xf>
    <xf numFmtId="0" fontId="3" fillId="34" borderId="0" xfId="67" applyFont="1" applyFill="1" applyAlignment="1" applyProtection="1">
      <alignment horizontal="right" vertical="center"/>
      <protection/>
    </xf>
    <xf numFmtId="0" fontId="6" fillId="34" borderId="0" xfId="68" applyFont="1" applyFill="1" applyAlignment="1" applyProtection="1">
      <alignment horizontal="center" vertical="top"/>
      <protection/>
    </xf>
    <xf numFmtId="0" fontId="6" fillId="34" borderId="0" xfId="68" applyFont="1" applyFill="1" applyAlignment="1" applyProtection="1">
      <alignment vertical="center"/>
      <protection/>
    </xf>
    <xf numFmtId="0" fontId="7" fillId="34" borderId="0" xfId="68" applyFont="1" applyFill="1" applyAlignment="1" applyProtection="1">
      <alignment vertical="center"/>
      <protection/>
    </xf>
    <xf numFmtId="0" fontId="39" fillId="34" borderId="0" xfId="68" applyFont="1" applyFill="1" applyAlignment="1" applyProtection="1">
      <alignment vertical="center"/>
      <protection/>
    </xf>
    <xf numFmtId="0" fontId="9" fillId="34" borderId="0" xfId="68" applyFont="1" applyFill="1" applyAlignment="1" applyProtection="1">
      <alignment vertical="center" wrapText="1"/>
      <protection/>
    </xf>
    <xf numFmtId="17" fontId="12" fillId="34" borderId="0" xfId="68" applyNumberFormat="1" applyFont="1" applyFill="1" applyAlignment="1" applyProtection="1">
      <alignment horizontal="center" vertical="center" wrapText="1"/>
      <protection/>
    </xf>
    <xf numFmtId="14" fontId="8" fillId="34" borderId="0" xfId="68" applyNumberFormat="1" applyFont="1" applyFill="1" applyBorder="1" applyAlignment="1" applyProtection="1">
      <alignment horizontal="right" vertical="center" wrapText="1"/>
      <protection/>
    </xf>
    <xf numFmtId="17" fontId="11" fillId="34" borderId="0" xfId="68" applyNumberFormat="1" applyFont="1" applyFill="1" applyAlignment="1" applyProtection="1">
      <alignment horizontal="center" vertical="center" wrapText="1"/>
      <protection/>
    </xf>
    <xf numFmtId="0" fontId="8" fillId="34" borderId="0" xfId="68" applyFont="1" applyFill="1" applyAlignment="1" applyProtection="1">
      <alignment vertical="center" wrapText="1"/>
      <protection/>
    </xf>
    <xf numFmtId="170" fontId="9" fillId="34" borderId="0" xfId="68" applyNumberFormat="1" applyFont="1" applyFill="1" applyBorder="1" applyAlignment="1" applyProtection="1">
      <alignment horizontal="right" vertical="center" wrapText="1"/>
      <protection/>
    </xf>
    <xf numFmtId="170" fontId="14" fillId="34" borderId="0" xfId="68" applyNumberFormat="1" applyFont="1" applyFill="1" applyBorder="1" applyAlignment="1" applyProtection="1">
      <alignment horizontal="right" vertical="center" wrapText="1"/>
      <protection/>
    </xf>
    <xf numFmtId="3" fontId="29" fillId="34" borderId="0" xfId="68" applyNumberFormat="1" applyFont="1" applyFill="1" applyAlignment="1" applyProtection="1">
      <alignment vertical="center"/>
      <protection/>
    </xf>
    <xf numFmtId="164" fontId="14" fillId="34" borderId="0" xfId="68" applyNumberFormat="1" applyFont="1" applyFill="1" applyAlignment="1" applyProtection="1">
      <alignment horizontal="center" vertical="center" wrapText="1"/>
      <protection/>
    </xf>
    <xf numFmtId="176" fontId="9" fillId="34" borderId="0" xfId="68" applyNumberFormat="1" applyFont="1" applyFill="1" applyBorder="1" applyAlignment="1" applyProtection="1">
      <alignment horizontal="right" vertical="center"/>
      <protection/>
    </xf>
    <xf numFmtId="176" fontId="9" fillId="34" borderId="0" xfId="68" applyNumberFormat="1" applyFont="1" applyFill="1" applyAlignment="1" applyProtection="1">
      <alignment horizontal="right" vertical="center"/>
      <protection/>
    </xf>
    <xf numFmtId="3" fontId="9" fillId="34" borderId="0" xfId="68" applyNumberFormat="1" applyFont="1" applyFill="1" applyAlignment="1" applyProtection="1">
      <alignment vertical="center"/>
      <protection/>
    </xf>
    <xf numFmtId="164" fontId="29" fillId="34" borderId="0" xfId="68" applyNumberFormat="1" applyFont="1" applyFill="1" applyBorder="1" applyAlignment="1" applyProtection="1">
      <alignment horizontal="right" vertical="center"/>
      <protection/>
    </xf>
    <xf numFmtId="164" fontId="9" fillId="34" borderId="0" xfId="68" applyNumberFormat="1" applyFont="1" applyFill="1" applyAlignment="1" applyProtection="1">
      <alignment horizontal="right" vertical="center"/>
      <protection/>
    </xf>
    <xf numFmtId="164" fontId="29" fillId="34" borderId="0" xfId="68" applyNumberFormat="1" applyFont="1" applyFill="1" applyBorder="1" applyAlignment="1" applyProtection="1">
      <alignment vertical="center"/>
      <protection/>
    </xf>
    <xf numFmtId="164" fontId="9" fillId="34" borderId="0" xfId="68" applyNumberFormat="1" applyFont="1" applyFill="1" applyBorder="1" applyAlignment="1" applyProtection="1">
      <alignment horizontal="right" vertical="center" wrapText="1"/>
      <protection/>
    </xf>
    <xf numFmtId="164" fontId="14" fillId="34" borderId="0" xfId="68" applyNumberFormat="1" applyFont="1" applyFill="1" applyBorder="1" applyAlignment="1" applyProtection="1">
      <alignment horizontal="right" vertical="center" wrapText="1"/>
      <protection/>
    </xf>
    <xf numFmtId="164" fontId="9" fillId="34" borderId="0" xfId="68" applyNumberFormat="1" applyFont="1" applyFill="1" applyBorder="1" applyAlignment="1" applyProtection="1">
      <alignment vertical="center" wrapText="1"/>
      <protection/>
    </xf>
    <xf numFmtId="164" fontId="29" fillId="33" borderId="0" xfId="68" applyNumberFormat="1" applyFont="1" applyFill="1" applyBorder="1" applyAlignment="1" applyProtection="1">
      <alignment horizontal="right" vertical="center"/>
      <protection/>
    </xf>
    <xf numFmtId="164" fontId="9" fillId="33" borderId="0" xfId="68" applyNumberFormat="1" applyFont="1" applyFill="1" applyBorder="1" applyAlignment="1" applyProtection="1">
      <alignment horizontal="right" vertical="center" wrapText="1"/>
      <protection/>
    </xf>
    <xf numFmtId="0" fontId="0" fillId="35" borderId="0" xfId="0" applyFill="1" applyAlignment="1">
      <alignment/>
    </xf>
    <xf numFmtId="49" fontId="9" fillId="34" borderId="0" xfId="0" applyNumberFormat="1" applyFont="1" applyFill="1" applyBorder="1" applyAlignment="1">
      <alignment/>
    </xf>
    <xf numFmtId="164" fontId="0" fillId="34" borderId="0" xfId="0" applyNumberFormat="1" applyFill="1" applyAlignment="1">
      <alignment/>
    </xf>
    <xf numFmtId="49" fontId="0" fillId="34" borderId="0" xfId="0" applyNumberFormat="1" applyFill="1" applyBorder="1" applyAlignment="1">
      <alignment/>
    </xf>
    <xf numFmtId="164" fontId="9" fillId="33" borderId="0" xfId="68" applyNumberFormat="1" applyFont="1" applyFill="1" applyBorder="1" applyAlignment="1" applyProtection="1">
      <alignment horizontal="right" vertical="center"/>
      <protection/>
    </xf>
    <xf numFmtId="164" fontId="9" fillId="34" borderId="0" xfId="68" applyNumberFormat="1" applyFont="1" applyFill="1" applyBorder="1" applyAlignment="1" applyProtection="1">
      <alignment vertical="center"/>
      <protection/>
    </xf>
    <xf numFmtId="0" fontId="14" fillId="34" borderId="0" xfId="68" applyFont="1" applyFill="1" applyAlignment="1" applyProtection="1">
      <alignment vertical="center" wrapText="1"/>
      <protection/>
    </xf>
    <xf numFmtId="164" fontId="18" fillId="33" borderId="0" xfId="68" applyNumberFormat="1" applyFont="1" applyFill="1" applyBorder="1" applyAlignment="1" applyProtection="1">
      <alignment horizontal="right" vertical="center" wrapText="1"/>
      <protection/>
    </xf>
    <xf numFmtId="164" fontId="18" fillId="34" borderId="0" xfId="68" applyNumberFormat="1" applyFont="1" applyFill="1" applyBorder="1" applyAlignment="1" applyProtection="1">
      <alignment vertical="center" wrapText="1"/>
      <protection/>
    </xf>
    <xf numFmtId="164" fontId="18" fillId="34" borderId="0" xfId="68" applyNumberFormat="1" applyFont="1" applyFill="1" applyBorder="1" applyAlignment="1" applyProtection="1">
      <alignment vertical="center"/>
      <protection/>
    </xf>
    <xf numFmtId="164" fontId="30" fillId="33" borderId="0" xfId="68" applyNumberFormat="1" applyFont="1" applyFill="1" applyBorder="1" applyAlignment="1" applyProtection="1">
      <alignment horizontal="right" vertical="center"/>
      <protection/>
    </xf>
    <xf numFmtId="164" fontId="8" fillId="33" borderId="0" xfId="68" applyNumberFormat="1" applyFont="1" applyFill="1" applyBorder="1" applyAlignment="1" applyProtection="1">
      <alignment horizontal="right" vertical="center"/>
      <protection/>
    </xf>
    <xf numFmtId="164" fontId="34" fillId="33" borderId="0" xfId="68" applyNumberFormat="1" applyFont="1" applyFill="1" applyBorder="1" applyAlignment="1" applyProtection="1">
      <alignment horizontal="right" vertical="center"/>
      <protection/>
    </xf>
    <xf numFmtId="164" fontId="20" fillId="34" borderId="0" xfId="68" applyNumberFormat="1" applyFont="1" applyFill="1" applyBorder="1" applyAlignment="1" applyProtection="1">
      <alignment horizontal="right" vertical="center"/>
      <protection/>
    </xf>
    <xf numFmtId="164" fontId="34" fillId="34" borderId="0" xfId="68" applyNumberFormat="1" applyFont="1" applyFill="1" applyBorder="1" applyAlignment="1" applyProtection="1">
      <alignment vertical="center"/>
      <protection/>
    </xf>
    <xf numFmtId="164" fontId="24" fillId="34" borderId="0" xfId="68" applyNumberFormat="1" applyFont="1" applyFill="1" applyAlignment="1" applyProtection="1">
      <alignment vertical="center"/>
      <protection/>
    </xf>
    <xf numFmtId="0" fontId="9" fillId="34" borderId="0" xfId="68" applyFont="1" applyFill="1" applyAlignment="1" applyProtection="1">
      <alignment vertical="center"/>
      <protection/>
    </xf>
    <xf numFmtId="0" fontId="9" fillId="34" borderId="0" xfId="68" applyFont="1" applyFill="1" applyAlignment="1" applyProtection="1">
      <alignment horizontal="left" vertical="center"/>
      <protection/>
    </xf>
    <xf numFmtId="0" fontId="21" fillId="34" borderId="0" xfId="68" applyFont="1" applyFill="1" applyAlignment="1" applyProtection="1">
      <alignment vertical="center"/>
      <protection/>
    </xf>
    <xf numFmtId="0" fontId="9" fillId="34" borderId="0" xfId="68" applyFont="1" applyFill="1" applyBorder="1" applyAlignment="1" applyProtection="1">
      <alignment horizontal="center" vertical="center"/>
      <protection/>
    </xf>
    <xf numFmtId="164" fontId="9" fillId="34" borderId="0" xfId="68" applyNumberFormat="1" applyFont="1" applyFill="1" applyAlignment="1" applyProtection="1">
      <alignment horizontal="left" vertical="center"/>
      <protection/>
    </xf>
    <xf numFmtId="164" fontId="9" fillId="34" borderId="0" xfId="68" applyNumberFormat="1" applyFont="1" applyFill="1" applyBorder="1" applyAlignment="1" applyProtection="1">
      <alignment horizontal="left" vertical="center"/>
      <protection/>
    </xf>
    <xf numFmtId="0" fontId="2" fillId="34" borderId="0" xfId="68" applyFill="1" applyAlignment="1" applyProtection="1">
      <alignment vertical="center"/>
      <protection/>
    </xf>
    <xf numFmtId="0" fontId="2" fillId="34" borderId="0" xfId="68" applyFill="1" applyAlignment="1" applyProtection="1">
      <alignment horizontal="right" vertical="center"/>
      <protection/>
    </xf>
    <xf numFmtId="0" fontId="2" fillId="0" borderId="0" xfId="67" applyFill="1" applyAlignment="1" applyProtection="1">
      <alignment vertical="center"/>
      <protection/>
    </xf>
    <xf numFmtId="0" fontId="2" fillId="0" borderId="0" xfId="66" applyAlignment="1" applyProtection="1">
      <alignment vertical="center"/>
      <protection/>
    </xf>
    <xf numFmtId="0" fontId="9" fillId="0" borderId="0" xfId="66" applyFont="1" applyAlignment="1" applyProtection="1">
      <alignment vertical="center"/>
      <protection/>
    </xf>
    <xf numFmtId="0" fontId="9" fillId="0" borderId="0" xfId="66" applyFont="1" applyBorder="1" applyAlignment="1" applyProtection="1">
      <alignment vertical="center"/>
      <protection/>
    </xf>
    <xf numFmtId="0" fontId="9" fillId="0" borderId="0" xfId="66" applyFont="1" applyAlignment="1" applyProtection="1">
      <alignment vertical="center" wrapText="1"/>
      <protection/>
    </xf>
    <xf numFmtId="0" fontId="40" fillId="0" borderId="0" xfId="66" applyFont="1" applyBorder="1" applyAlignment="1" applyProtection="1">
      <alignment vertical="center"/>
      <protection/>
    </xf>
    <xf numFmtId="0" fontId="38" fillId="0" borderId="14" xfId="66" applyFont="1" applyBorder="1" applyAlignment="1" applyProtection="1">
      <alignment horizontal="center" vertical="center"/>
      <protection/>
    </xf>
    <xf numFmtId="0" fontId="38" fillId="0" borderId="0" xfId="66" applyFont="1" applyBorder="1" applyAlignment="1" applyProtection="1">
      <alignment horizontal="center" vertical="center"/>
      <protection/>
    </xf>
    <xf numFmtId="0" fontId="38" fillId="0" borderId="10" xfId="66" applyFont="1" applyBorder="1" applyAlignment="1" applyProtection="1">
      <alignment horizontal="center" vertical="center"/>
      <protection/>
    </xf>
    <xf numFmtId="170" fontId="40" fillId="0" borderId="0" xfId="66" applyNumberFormat="1" applyFont="1" applyAlignment="1" applyProtection="1">
      <alignment vertical="center"/>
      <protection/>
    </xf>
    <xf numFmtId="176" fontId="40" fillId="0" borderId="0" xfId="66" applyNumberFormat="1" applyFont="1" applyAlignment="1" applyProtection="1">
      <alignment vertical="center"/>
      <protection/>
    </xf>
    <xf numFmtId="176" fontId="40" fillId="0" borderId="0" xfId="66" applyNumberFormat="1" applyFont="1" applyAlignment="1" applyProtection="1">
      <alignment horizontal="justify" vertical="center"/>
      <protection/>
    </xf>
    <xf numFmtId="170" fontId="9" fillId="0" borderId="0" xfId="66" applyNumberFormat="1" applyFont="1" applyAlignment="1" applyProtection="1">
      <alignment vertical="center" wrapText="1"/>
      <protection/>
    </xf>
    <xf numFmtId="164" fontId="14" fillId="0" borderId="0" xfId="68" applyNumberFormat="1" applyFont="1" applyAlignment="1" applyProtection="1">
      <alignment horizontal="justify" vertical="center" wrapText="1"/>
      <protection/>
    </xf>
    <xf numFmtId="164" fontId="40" fillId="0" borderId="0" xfId="66" applyNumberFormat="1" applyFont="1" applyBorder="1" applyAlignment="1" applyProtection="1">
      <alignment vertical="center"/>
      <protection/>
    </xf>
    <xf numFmtId="0" fontId="40" fillId="0" borderId="0" xfId="67" applyFont="1" applyFill="1" applyAlignment="1" applyProtection="1">
      <alignment vertical="center"/>
      <protection/>
    </xf>
    <xf numFmtId="170" fontId="33" fillId="0" borderId="0" xfId="66" applyNumberFormat="1" applyFont="1" applyAlignment="1" applyProtection="1">
      <alignment horizontal="left" vertical="center" wrapText="1"/>
      <protection/>
    </xf>
    <xf numFmtId="164" fontId="40" fillId="0" borderId="0" xfId="67" applyNumberFormat="1" applyFont="1" applyAlignment="1" applyProtection="1">
      <alignment vertical="center"/>
      <protection/>
    </xf>
    <xf numFmtId="3" fontId="9" fillId="0" borderId="0" xfId="67" applyNumberFormat="1" applyFont="1" applyAlignment="1" applyProtection="1">
      <alignment vertical="center"/>
      <protection/>
    </xf>
    <xf numFmtId="164" fontId="40" fillId="0" borderId="0" xfId="66" applyNumberFormat="1" applyFont="1" applyFill="1" applyAlignment="1" applyProtection="1">
      <alignment vertical="center"/>
      <protection/>
    </xf>
    <xf numFmtId="170" fontId="9" fillId="0" borderId="0" xfId="66" applyNumberFormat="1" applyFont="1" applyAlignment="1" applyProtection="1">
      <alignment vertical="center"/>
      <protection/>
    </xf>
    <xf numFmtId="164" fontId="40" fillId="0" borderId="0" xfId="66" applyNumberFormat="1" applyFont="1" applyAlignment="1" applyProtection="1">
      <alignment vertical="center"/>
      <protection/>
    </xf>
    <xf numFmtId="164" fontId="8" fillId="0" borderId="0" xfId="68" applyNumberFormat="1" applyFont="1" applyAlignment="1" applyProtection="1">
      <alignment horizontal="justify" vertical="center" wrapText="1"/>
      <protection/>
    </xf>
    <xf numFmtId="164" fontId="40" fillId="0" borderId="0" xfId="66" applyNumberFormat="1" applyFont="1" applyFill="1" applyBorder="1" applyAlignment="1" applyProtection="1">
      <alignment vertical="center"/>
      <protection/>
    </xf>
    <xf numFmtId="164" fontId="40" fillId="0" borderId="15" xfId="66" applyNumberFormat="1" applyFont="1" applyBorder="1" applyAlignment="1" applyProtection="1">
      <alignment vertical="center"/>
      <protection/>
    </xf>
    <xf numFmtId="0" fontId="41" fillId="0" borderId="0" xfId="66" applyFont="1" applyAlignment="1" applyProtection="1">
      <alignment vertical="center"/>
      <protection/>
    </xf>
    <xf numFmtId="164" fontId="40" fillId="0" borderId="10" xfId="66" applyNumberFormat="1" applyFont="1" applyBorder="1" applyAlignment="1" applyProtection="1">
      <alignment vertical="center"/>
      <protection/>
    </xf>
    <xf numFmtId="164" fontId="40" fillId="0" borderId="10" xfId="66" applyNumberFormat="1" applyFont="1" applyFill="1" applyBorder="1" applyAlignment="1" applyProtection="1">
      <alignment vertical="center"/>
      <protection/>
    </xf>
    <xf numFmtId="164" fontId="2" fillId="0" borderId="0" xfId="66" applyNumberFormat="1" applyAlignment="1" applyProtection="1">
      <alignment vertical="center"/>
      <protection/>
    </xf>
    <xf numFmtId="164" fontId="9" fillId="0" borderId="0" xfId="66" applyNumberFormat="1" applyFont="1" applyAlignment="1" applyProtection="1">
      <alignment vertical="center"/>
      <protection/>
    </xf>
    <xf numFmtId="0" fontId="21" fillId="0" borderId="0" xfId="68" applyFont="1" applyAlignment="1" applyProtection="1">
      <alignment vertical="center"/>
      <protection/>
    </xf>
    <xf numFmtId="175" fontId="40" fillId="0" borderId="0" xfId="66" applyNumberFormat="1" applyFont="1" applyAlignment="1" applyProtection="1">
      <alignment vertical="center"/>
      <protection/>
    </xf>
    <xf numFmtId="0" fontId="40" fillId="0" borderId="0" xfId="66" applyFont="1" applyAlignment="1" applyProtection="1">
      <alignment vertical="center"/>
      <protection/>
    </xf>
    <xf numFmtId="175" fontId="9" fillId="0" borderId="0" xfId="66" applyNumberFormat="1" applyFont="1" applyAlignment="1" applyProtection="1">
      <alignment vertical="center"/>
      <protection/>
    </xf>
    <xf numFmtId="175" fontId="2" fillId="0" borderId="0" xfId="66" applyNumberFormat="1" applyAlignment="1" applyProtection="1">
      <alignment vertical="center"/>
      <protection/>
    </xf>
    <xf numFmtId="0" fontId="9" fillId="0" borderId="0" xfId="64" applyFont="1" applyFill="1">
      <alignment/>
      <protection/>
    </xf>
    <xf numFmtId="0" fontId="29" fillId="0" borderId="0" xfId="64" applyFont="1" applyFill="1">
      <alignment/>
      <protection/>
    </xf>
    <xf numFmtId="0" fontId="42" fillId="0" borderId="0" xfId="64" applyFont="1" applyFill="1" applyAlignment="1">
      <alignment horizontal="center"/>
      <protection/>
    </xf>
    <xf numFmtId="0" fontId="43" fillId="0" borderId="0" xfId="64" applyFont="1" applyFill="1">
      <alignment/>
      <protection/>
    </xf>
    <xf numFmtId="0" fontId="44" fillId="0" borderId="0" xfId="64" applyFont="1" applyFill="1">
      <alignment/>
      <protection/>
    </xf>
    <xf numFmtId="0" fontId="9" fillId="0" borderId="10" xfId="64" applyFont="1" applyFill="1" applyBorder="1">
      <alignment/>
      <protection/>
    </xf>
    <xf numFmtId="169" fontId="9" fillId="0" borderId="10" xfId="64" applyNumberFormat="1" applyFont="1" applyFill="1" applyBorder="1">
      <alignment/>
      <protection/>
    </xf>
    <xf numFmtId="0" fontId="9" fillId="0" borderId="16" xfId="64" applyFont="1" applyFill="1" applyBorder="1">
      <alignment/>
      <protection/>
    </xf>
    <xf numFmtId="0" fontId="9" fillId="0" borderId="17" xfId="64" applyFont="1" applyFill="1" applyBorder="1" applyAlignment="1">
      <alignment horizontal="center"/>
      <protection/>
    </xf>
    <xf numFmtId="0" fontId="9" fillId="0" borderId="0" xfId="64" applyFont="1" applyFill="1" applyBorder="1" applyAlignment="1">
      <alignment horizontal="center"/>
      <protection/>
    </xf>
    <xf numFmtId="0" fontId="9" fillId="0" borderId="16" xfId="64" applyFont="1" applyFill="1" applyBorder="1" applyAlignment="1">
      <alignment horizontal="center"/>
      <protection/>
    </xf>
    <xf numFmtId="0" fontId="9" fillId="0" borderId="18" xfId="64" applyFont="1" applyFill="1" applyBorder="1" applyAlignment="1">
      <alignment horizontal="center"/>
      <protection/>
    </xf>
    <xf numFmtId="0" fontId="9" fillId="0" borderId="19" xfId="64" applyFont="1" applyFill="1" applyBorder="1" applyAlignment="1">
      <alignment horizontal="center"/>
      <protection/>
    </xf>
    <xf numFmtId="0" fontId="9" fillId="0" borderId="20" xfId="64" applyFont="1" applyFill="1" applyBorder="1" applyAlignment="1">
      <alignment horizontal="centerContinuous"/>
      <protection/>
    </xf>
    <xf numFmtId="0" fontId="9" fillId="0" borderId="21" xfId="64" applyFont="1" applyFill="1" applyBorder="1" applyAlignment="1">
      <alignment horizontal="centerContinuous"/>
      <protection/>
    </xf>
    <xf numFmtId="0" fontId="9" fillId="0" borderId="22" xfId="64" applyFont="1" applyFill="1" applyBorder="1" applyAlignment="1">
      <alignment horizontal="center"/>
      <protection/>
    </xf>
    <xf numFmtId="0" fontId="9" fillId="0" borderId="10" xfId="64" applyFont="1" applyFill="1" applyBorder="1" applyAlignment="1">
      <alignment horizontal="center"/>
      <protection/>
    </xf>
    <xf numFmtId="0" fontId="9" fillId="0" borderId="23" xfId="64" applyFont="1" applyFill="1" applyBorder="1" applyAlignment="1">
      <alignment horizontal="center"/>
      <protection/>
    </xf>
    <xf numFmtId="14" fontId="9" fillId="0" borderId="23" xfId="64" applyNumberFormat="1" applyFont="1" applyFill="1" applyBorder="1" applyAlignment="1">
      <alignment horizontal="center"/>
      <protection/>
    </xf>
    <xf numFmtId="177" fontId="9" fillId="0" borderId="23" xfId="64" applyNumberFormat="1" applyFont="1" applyFill="1" applyBorder="1" applyAlignment="1">
      <alignment horizontal="center"/>
      <protection/>
    </xf>
    <xf numFmtId="177" fontId="9" fillId="0" borderId="22" xfId="64" applyNumberFormat="1" applyFont="1" applyFill="1" applyBorder="1" applyAlignment="1">
      <alignment horizontal="center"/>
      <protection/>
    </xf>
    <xf numFmtId="0" fontId="9" fillId="0" borderId="17" xfId="64" applyFont="1" applyFill="1" applyBorder="1">
      <alignment/>
      <protection/>
    </xf>
    <xf numFmtId="169" fontId="9" fillId="0" borderId="17" xfId="52" applyNumberFormat="1" applyFont="1" applyFill="1" applyBorder="1" applyAlignment="1">
      <alignment/>
    </xf>
    <xf numFmtId="169" fontId="9" fillId="0" borderId="17" xfId="64" applyNumberFormat="1" applyFont="1" applyFill="1" applyBorder="1">
      <alignment/>
      <protection/>
    </xf>
    <xf numFmtId="3" fontId="9" fillId="0" borderId="17" xfId="64" applyNumberFormat="1" applyFont="1" applyFill="1" applyBorder="1">
      <alignment/>
      <protection/>
    </xf>
    <xf numFmtId="3" fontId="9" fillId="0" borderId="0" xfId="64" applyNumberFormat="1" applyFont="1" applyFill="1" applyBorder="1">
      <alignment/>
      <protection/>
    </xf>
    <xf numFmtId="0" fontId="9" fillId="0" borderId="0" xfId="64" applyFont="1" applyFill="1" applyBorder="1">
      <alignment/>
      <protection/>
    </xf>
    <xf numFmtId="178" fontId="9" fillId="0" borderId="17" xfId="52" applyNumberFormat="1" applyFont="1" applyFill="1" applyBorder="1" applyAlignment="1">
      <alignment/>
    </xf>
    <xf numFmtId="169" fontId="9" fillId="10" borderId="17" xfId="64" applyNumberFormat="1" applyFont="1" applyFill="1" applyBorder="1">
      <alignment/>
      <protection/>
    </xf>
    <xf numFmtId="4" fontId="9" fillId="0" borderId="0" xfId="64" applyNumberFormat="1" applyFont="1" applyFill="1" applyBorder="1">
      <alignment/>
      <protection/>
    </xf>
    <xf numFmtId="173" fontId="9" fillId="0" borderId="0" xfId="64" applyNumberFormat="1" applyFont="1" applyFill="1" applyBorder="1">
      <alignment/>
      <protection/>
    </xf>
    <xf numFmtId="169" fontId="9" fillId="0" borderId="17" xfId="52" applyNumberFormat="1" applyFont="1" applyFill="1" applyBorder="1" applyAlignment="1">
      <alignment horizontal="right"/>
    </xf>
    <xf numFmtId="3" fontId="9" fillId="0" borderId="17" xfId="52" applyNumberFormat="1" applyFont="1" applyFill="1" applyBorder="1" applyAlignment="1">
      <alignment/>
    </xf>
    <xf numFmtId="178" fontId="9" fillId="0" borderId="0" xfId="64" applyNumberFormat="1" applyFont="1" applyFill="1">
      <alignment/>
      <protection/>
    </xf>
    <xf numFmtId="0" fontId="29" fillId="0" borderId="24" xfId="64" applyFont="1" applyFill="1" applyBorder="1">
      <alignment/>
      <protection/>
    </xf>
    <xf numFmtId="169" fontId="9" fillId="0" borderId="24" xfId="52" applyNumberFormat="1" applyFont="1" applyFill="1" applyBorder="1" applyAlignment="1">
      <alignment/>
    </xf>
    <xf numFmtId="169" fontId="9" fillId="0" borderId="24" xfId="64" applyNumberFormat="1" applyFont="1" applyFill="1" applyBorder="1">
      <alignment/>
      <protection/>
    </xf>
    <xf numFmtId="178" fontId="9" fillId="0" borderId="24" xfId="52" applyNumberFormat="1" applyFont="1" applyFill="1" applyBorder="1" applyAlignment="1">
      <alignment/>
    </xf>
    <xf numFmtId="4" fontId="29" fillId="0" borderId="0" xfId="64" applyNumberFormat="1" applyFont="1" applyFill="1" applyBorder="1">
      <alignment/>
      <protection/>
    </xf>
    <xf numFmtId="0" fontId="29" fillId="0" borderId="0" xfId="64" applyFont="1" applyFill="1" applyBorder="1">
      <alignment/>
      <protection/>
    </xf>
    <xf numFmtId="0" fontId="29" fillId="0" borderId="10" xfId="64" applyFont="1" applyFill="1" applyBorder="1">
      <alignment/>
      <protection/>
    </xf>
    <xf numFmtId="169" fontId="9" fillId="0" borderId="0" xfId="64" applyNumberFormat="1" applyFont="1" applyFill="1" applyBorder="1">
      <alignment/>
      <protection/>
    </xf>
    <xf numFmtId="168" fontId="9" fillId="0" borderId="17" xfId="52" applyNumberFormat="1" applyFont="1" applyFill="1" applyBorder="1" applyAlignment="1">
      <alignment/>
    </xf>
    <xf numFmtId="168" fontId="9" fillId="0" borderId="25" xfId="52" applyNumberFormat="1" applyFont="1" applyFill="1" applyBorder="1" applyAlignment="1">
      <alignment/>
    </xf>
    <xf numFmtId="169" fontId="9" fillId="0" borderId="0" xfId="64" applyNumberFormat="1" applyFont="1" applyFill="1">
      <alignment/>
      <protection/>
    </xf>
    <xf numFmtId="169" fontId="9" fillId="0" borderId="25" xfId="52" applyNumberFormat="1" applyFont="1" applyFill="1" applyBorder="1" applyAlignment="1">
      <alignment/>
    </xf>
    <xf numFmtId="169" fontId="9" fillId="0" borderId="13" xfId="64" applyNumberFormat="1" applyFont="1" applyFill="1" applyBorder="1">
      <alignment/>
      <protection/>
    </xf>
    <xf numFmtId="168" fontId="9" fillId="0" borderId="24" xfId="52" applyNumberFormat="1" applyFont="1" applyFill="1" applyBorder="1" applyAlignment="1">
      <alignment/>
    </xf>
    <xf numFmtId="3" fontId="9" fillId="0" borderId="24" xfId="52" applyNumberFormat="1" applyFont="1" applyFill="1" applyBorder="1" applyAlignment="1">
      <alignment/>
    </xf>
    <xf numFmtId="168" fontId="9" fillId="0" borderId="26" xfId="52" applyNumberFormat="1" applyFont="1" applyFill="1" applyBorder="1" applyAlignment="1">
      <alignment/>
    </xf>
    <xf numFmtId="168" fontId="9" fillId="0" borderId="17" xfId="64" applyNumberFormat="1" applyFont="1" applyFill="1" applyBorder="1">
      <alignment/>
      <protection/>
    </xf>
    <xf numFmtId="168" fontId="9" fillId="0" borderId="24" xfId="64" applyNumberFormat="1" applyFont="1" applyFill="1" applyBorder="1">
      <alignment/>
      <protection/>
    </xf>
    <xf numFmtId="169" fontId="9" fillId="0" borderId="27" xfId="52" applyNumberFormat="1" applyFont="1" applyFill="1" applyBorder="1" applyAlignment="1">
      <alignment/>
    </xf>
    <xf numFmtId="169" fontId="21" fillId="0" borderId="0" xfId="64" applyNumberFormat="1" applyFont="1" applyFill="1">
      <alignment/>
      <protection/>
    </xf>
    <xf numFmtId="166" fontId="78" fillId="0" borderId="0" xfId="48" applyFont="1" applyFill="1" applyAlignment="1">
      <alignment/>
    </xf>
    <xf numFmtId="0" fontId="9" fillId="0" borderId="0" xfId="68" applyFont="1" applyFill="1" applyAlignment="1" applyProtection="1">
      <alignment horizontal="center" vertical="center"/>
      <protection/>
    </xf>
    <xf numFmtId="0" fontId="25" fillId="0" borderId="0" xfId="68" applyFont="1" applyFill="1" applyAlignment="1" applyProtection="1">
      <alignment horizontal="center" vertical="center"/>
      <protection/>
    </xf>
    <xf numFmtId="0" fontId="3" fillId="0" borderId="0" xfId="68" applyFont="1" applyFill="1" applyAlignment="1" applyProtection="1">
      <alignment horizontal="right" vertical="center"/>
      <protection/>
    </xf>
    <xf numFmtId="0" fontId="4" fillId="0" borderId="0" xfId="68" applyFont="1" applyFill="1" applyAlignment="1" applyProtection="1">
      <alignment horizontal="right" vertical="center"/>
      <protection/>
    </xf>
    <xf numFmtId="0" fontId="5" fillId="0" borderId="0" xfId="67" applyFont="1" applyFill="1" applyAlignment="1" applyProtection="1">
      <alignment horizontal="left" vertical="center"/>
      <protection/>
    </xf>
    <xf numFmtId="0" fontId="6" fillId="0" borderId="0" xfId="68" applyFont="1" applyFill="1" applyAlignment="1" applyProtection="1">
      <alignment horizontal="center" vertical="top"/>
      <protection/>
    </xf>
    <xf numFmtId="0" fontId="8" fillId="0" borderId="0" xfId="68" applyFont="1" applyFill="1" applyAlignment="1" applyProtection="1">
      <alignment horizontal="center" vertical="top" wrapText="1"/>
      <protection/>
    </xf>
    <xf numFmtId="14" fontId="8" fillId="0" borderId="0" xfId="68" applyNumberFormat="1" applyFont="1" applyFill="1" applyBorder="1" applyAlignment="1" applyProtection="1">
      <alignment horizontal="center" vertical="center" wrapText="1"/>
      <protection/>
    </xf>
    <xf numFmtId="164" fontId="9" fillId="0" borderId="0" xfId="68" applyNumberFormat="1" applyFont="1" applyFill="1" applyAlignment="1" applyProtection="1">
      <alignment horizontal="left" vertical="center"/>
      <protection/>
    </xf>
    <xf numFmtId="0" fontId="3" fillId="0" borderId="0" xfId="68" applyFont="1" applyAlignment="1" applyProtection="1">
      <alignment horizontal="right" vertical="center"/>
      <protection/>
    </xf>
    <xf numFmtId="0" fontId="4" fillId="0" borderId="0" xfId="68" applyFont="1" applyAlignment="1" applyProtection="1">
      <alignment horizontal="right" vertical="center"/>
      <protection/>
    </xf>
    <xf numFmtId="0" fontId="4" fillId="0" borderId="0" xfId="67" applyFont="1" applyAlignment="1" applyProtection="1">
      <alignment horizontal="right" vertical="center"/>
      <protection/>
    </xf>
    <xf numFmtId="0" fontId="8" fillId="0" borderId="0" xfId="68" applyFont="1" applyFill="1" applyAlignment="1" applyProtection="1">
      <alignment horizontal="center" vertical="top"/>
      <protection/>
    </xf>
    <xf numFmtId="170" fontId="29" fillId="0" borderId="0" xfId="68" applyNumberFormat="1" applyFont="1" applyBorder="1" applyAlignment="1" applyProtection="1">
      <alignment horizontal="center" vertical="center"/>
      <protection/>
    </xf>
    <xf numFmtId="0" fontId="6" fillId="34" borderId="0" xfId="68" applyFont="1" applyFill="1" applyAlignment="1" applyProtection="1">
      <alignment horizontal="center" vertical="top"/>
      <protection/>
    </xf>
    <xf numFmtId="3" fontId="29" fillId="34" borderId="0" xfId="68" applyNumberFormat="1" applyFont="1" applyFill="1" applyAlignment="1" applyProtection="1">
      <alignment horizontal="left" vertical="center" wrapText="1"/>
      <protection/>
    </xf>
    <xf numFmtId="0" fontId="3" fillId="34" borderId="0" xfId="68" applyFont="1" applyFill="1" applyAlignment="1" applyProtection="1">
      <alignment horizontal="right" vertical="center"/>
      <protection/>
    </xf>
    <xf numFmtId="0" fontId="4" fillId="34" borderId="0" xfId="68" applyFont="1" applyFill="1" applyAlignment="1" applyProtection="1">
      <alignment horizontal="right" vertical="center"/>
      <protection/>
    </xf>
    <xf numFmtId="0" fontId="4" fillId="34" borderId="0" xfId="67" applyFont="1" applyFill="1" applyAlignment="1" applyProtection="1">
      <alignment horizontal="right" vertical="center"/>
      <protection/>
    </xf>
    <xf numFmtId="0" fontId="38" fillId="34" borderId="0" xfId="68" applyFont="1" applyFill="1" applyAlignment="1" applyProtection="1">
      <alignment horizontal="right" vertical="center"/>
      <protection/>
    </xf>
    <xf numFmtId="0" fontId="8" fillId="34" borderId="0" xfId="68" applyFont="1" applyFill="1" applyAlignment="1" applyProtection="1">
      <alignment horizontal="center" vertical="top"/>
      <protection/>
    </xf>
    <xf numFmtId="0" fontId="38" fillId="0" borderId="14" xfId="66" applyFont="1" applyBorder="1" applyAlignment="1" applyProtection="1">
      <alignment horizontal="center" vertical="center"/>
      <protection/>
    </xf>
    <xf numFmtId="0" fontId="38" fillId="0" borderId="0" xfId="66" applyFont="1" applyBorder="1" applyAlignment="1" applyProtection="1">
      <alignment horizontal="center" vertical="center"/>
      <protection/>
    </xf>
    <xf numFmtId="0" fontId="38" fillId="0" borderId="10" xfId="66" applyFont="1" applyBorder="1" applyAlignment="1" applyProtection="1">
      <alignment horizontal="center" vertical="center"/>
      <protection/>
    </xf>
    <xf numFmtId="0" fontId="9" fillId="0" borderId="0" xfId="68" applyFont="1" applyAlignment="1" applyProtection="1">
      <alignment horizontal="center" vertical="center"/>
      <protection/>
    </xf>
    <xf numFmtId="0" fontId="9" fillId="0" borderId="0" xfId="68" applyFont="1" applyFill="1" applyBorder="1" applyAlignment="1" applyProtection="1">
      <alignment horizontal="center" vertical="center"/>
      <protection/>
    </xf>
    <xf numFmtId="0" fontId="38" fillId="0" borderId="0" xfId="68" applyFont="1" applyAlignment="1" applyProtection="1">
      <alignment horizontal="right" vertical="center"/>
      <protection/>
    </xf>
    <xf numFmtId="0" fontId="6" fillId="0" borderId="0" xfId="68" applyFont="1" applyFill="1" applyAlignment="1" applyProtection="1">
      <alignment horizontal="center" vertical="top" wrapText="1"/>
      <protection/>
    </xf>
    <xf numFmtId="0" fontId="9" fillId="0" borderId="16" xfId="64" applyFont="1" applyFill="1" applyBorder="1" applyAlignment="1">
      <alignment horizontal="center" wrapText="1"/>
      <protection/>
    </xf>
    <xf numFmtId="0" fontId="9" fillId="0" borderId="17" xfId="64" applyFont="1" applyFill="1" applyBorder="1" applyAlignment="1">
      <alignment horizontal="center" wrapText="1"/>
      <protection/>
    </xf>
    <xf numFmtId="0" fontId="9" fillId="0" borderId="22" xfId="64" applyFont="1" applyFill="1" applyBorder="1" applyAlignment="1">
      <alignment horizontal="center" wrapText="1"/>
      <protection/>
    </xf>
    <xf numFmtId="0" fontId="42" fillId="0" borderId="0" xfId="64" applyFont="1" applyFill="1" applyAlignment="1">
      <alignment horizontal="center"/>
      <protection/>
    </xf>
    <xf numFmtId="174" fontId="9" fillId="0" borderId="28" xfId="58" applyFont="1" applyFill="1" applyBorder="1" applyAlignment="1">
      <alignment horizontal="center"/>
    </xf>
    <xf numFmtId="174" fontId="9" fillId="0" borderId="29" xfId="58" applyFont="1" applyFill="1" applyBorder="1" applyAlignment="1">
      <alignment horizontal="center"/>
    </xf>
    <xf numFmtId="174" fontId="9" fillId="0" borderId="30" xfId="58" applyFont="1" applyFill="1" applyBorder="1" applyAlignment="1">
      <alignment horizontal="center"/>
    </xf>
    <xf numFmtId="0" fontId="9" fillId="0" borderId="28" xfId="64" applyFont="1" applyFill="1" applyBorder="1" applyAlignment="1">
      <alignment horizontal="center"/>
      <protection/>
    </xf>
    <xf numFmtId="0" fontId="9" fillId="0" borderId="29" xfId="64" applyFont="1" applyFill="1" applyBorder="1" applyAlignment="1">
      <alignment horizontal="center"/>
      <protection/>
    </xf>
    <xf numFmtId="0" fontId="9" fillId="0" borderId="30" xfId="64" applyFont="1" applyFill="1" applyBorder="1" applyAlignment="1">
      <alignment horizont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[0]" xfId="37"/>
    <cellStyle name="Currency [0]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Millares 4" xfId="54"/>
    <cellStyle name="Millares 5" xfId="55"/>
    <cellStyle name="Currency" xfId="56"/>
    <cellStyle name="Currency [0]" xfId="57"/>
    <cellStyle name="Moneda [0] 2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_EEP FANAPEL" xfId="66"/>
    <cellStyle name="Normal_FANAPEL INDIVIDUAL" xfId="67"/>
    <cellStyle name="Normal_informe1" xfId="68"/>
    <cellStyle name="Notas" xfId="69"/>
    <cellStyle name="Notas 2" xfId="70"/>
    <cellStyle name="Percent" xfId="71"/>
    <cellStyle name="Punto0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Downloads\esp%20y%20er%20balance%202016%20version%2028.03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ymvdapp06\grupales\Documents%20and%20Settings\vcurbelo\Local%20Settings\Temporary%20Internet%20Files\OLK70\Respaldo\Balance%20FNP-respal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Downloads\Balance%202015%20Definitivo%20(1)%20cop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Mis%20documentos\Rosa\Rosa\BALANCE%202015\BALANCE\Balance%20Final\Balance\Balance%202015%20(2)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2016"/>
      <sheetName val="ESP"/>
      <sheetName val="A ESP16"/>
      <sheetName val="bce2016"/>
      <sheetName val="A ER16"/>
      <sheetName val="ER"/>
      <sheetName val="ER (2)"/>
      <sheetName val="Dif. cabio eoaf"/>
      <sheetName val="eoaf1"/>
      <sheetName val="A CBU"/>
      <sheetName val="eoaf2"/>
      <sheetName val="CBU no tomar"/>
      <sheetName val="EOAF"/>
      <sheetName val="EEP"/>
      <sheetName val="CBU"/>
      <sheetName val="difdecambio"/>
      <sheetName val="difcambio"/>
      <sheetName val="CBU (2)"/>
      <sheetName val="resdifcam"/>
      <sheetName val="2"/>
      <sheetName val="3"/>
      <sheetName val="4"/>
      <sheetName val="5"/>
      <sheetName val="6"/>
      <sheetName val="7 no tomar"/>
      <sheetName val="8"/>
      <sheetName val="9"/>
      <sheetName val="Posición"/>
      <sheetName val="10.2"/>
      <sheetName val="11"/>
      <sheetName val="12,13,14,15"/>
      <sheetName val="iva y ret decla"/>
      <sheetName val="Hoja1"/>
      <sheetName val="Nota 2"/>
      <sheetName val="Nota 3"/>
      <sheetName val="Nota 4"/>
      <sheetName val="Nota 5"/>
      <sheetName val="Nota 6"/>
      <sheetName val="Nota 7"/>
      <sheetName val="Nota 8"/>
      <sheetName val="Nota 9"/>
      <sheetName val="Posición ME"/>
      <sheetName val="Nota 10"/>
      <sheetName val="Nota 11"/>
      <sheetName val="Nota 13-14-15"/>
      <sheetName val="Nota 19"/>
    </sheetNames>
    <definedNames>
      <definedName name="OLE_LINK27" sheetId="21" refersTo="=3!$A$1"/>
    </definedNames>
    <sheetDataSet>
      <sheetData sheetId="0">
        <row r="7">
          <cell r="D7">
            <v>42369</v>
          </cell>
        </row>
        <row r="9">
          <cell r="D9">
            <v>42735</v>
          </cell>
        </row>
        <row r="18">
          <cell r="C18" t="str">
            <v>Estados Contables al 31 de Diciembre de 2016</v>
          </cell>
        </row>
        <row r="20">
          <cell r="C20" t="str">
            <v>Estados Contables al 31 de Diciembre de 2016</v>
          </cell>
        </row>
        <row r="28">
          <cell r="D28" t="b">
            <v>1</v>
          </cell>
        </row>
      </sheetData>
      <sheetData sheetId="1">
        <row r="1">
          <cell r="A1" t="str">
            <v>BALANCETE DE SALDOS</v>
          </cell>
        </row>
        <row r="8">
          <cell r="D8">
            <v>5522968494.81</v>
          </cell>
        </row>
        <row r="9">
          <cell r="D9">
            <v>272081740.27</v>
          </cell>
        </row>
        <row r="10">
          <cell r="D10">
            <v>49742855.06</v>
          </cell>
        </row>
        <row r="87">
          <cell r="D87">
            <v>5000</v>
          </cell>
        </row>
        <row r="91">
          <cell r="D91">
            <v>56413320.97</v>
          </cell>
        </row>
        <row r="170">
          <cell r="D170">
            <v>63692532.32</v>
          </cell>
        </row>
        <row r="289">
          <cell r="D289">
            <v>103239048.37</v>
          </cell>
        </row>
        <row r="323">
          <cell r="D323">
            <v>106294427.97</v>
          </cell>
        </row>
        <row r="328">
          <cell r="E328">
            <v>1012674.45</v>
          </cell>
        </row>
        <row r="337">
          <cell r="D337">
            <v>5250886754.54</v>
          </cell>
        </row>
        <row r="338">
          <cell r="D338">
            <v>251155273.71</v>
          </cell>
        </row>
        <row r="341">
          <cell r="D341">
            <v>1319139.67</v>
          </cell>
        </row>
        <row r="389">
          <cell r="D389">
            <v>4998412340.76</v>
          </cell>
        </row>
        <row r="508">
          <cell r="D508">
            <v>0.4</v>
          </cell>
        </row>
        <row r="523">
          <cell r="E523">
            <v>885081687.39</v>
          </cell>
        </row>
        <row r="524">
          <cell r="E524">
            <v>463235537.61</v>
          </cell>
        </row>
        <row r="525">
          <cell r="E525">
            <v>162011150.98</v>
          </cell>
        </row>
        <row r="536">
          <cell r="E536">
            <v>5281200</v>
          </cell>
        </row>
        <row r="549">
          <cell r="E549">
            <v>295712899.94</v>
          </cell>
        </row>
        <row r="625">
          <cell r="E625">
            <v>230286.69</v>
          </cell>
        </row>
        <row r="632">
          <cell r="E632">
            <v>421846149.78</v>
          </cell>
        </row>
        <row r="633">
          <cell r="E633">
            <v>38142000</v>
          </cell>
        </row>
        <row r="646">
          <cell r="E646">
            <v>383704149.78</v>
          </cell>
        </row>
        <row r="662">
          <cell r="E662">
            <v>5348795709.37</v>
          </cell>
        </row>
        <row r="663">
          <cell r="E663">
            <v>8190811513.18</v>
          </cell>
        </row>
        <row r="673">
          <cell r="E673">
            <v>4978986293.51</v>
          </cell>
        </row>
        <row r="687">
          <cell r="D687">
            <v>7821002097.32</v>
          </cell>
        </row>
      </sheetData>
      <sheetData sheetId="2">
        <row r="1">
          <cell r="A1" t="str">
            <v>Administración de Ferrocarriles del Estado</v>
          </cell>
        </row>
        <row r="10">
          <cell r="D10">
            <v>49742855.06</v>
          </cell>
        </row>
        <row r="11">
          <cell r="D11">
            <v>5000</v>
          </cell>
        </row>
        <row r="20">
          <cell r="D20">
            <v>7366222973.169997</v>
          </cell>
        </row>
        <row r="21">
          <cell r="D21">
            <v>-2377979862.8</v>
          </cell>
        </row>
        <row r="46">
          <cell r="D46">
            <v>8190811513.180001</v>
          </cell>
        </row>
        <row r="47">
          <cell r="D47">
            <v>4978986292.51</v>
          </cell>
        </row>
        <row r="48">
          <cell r="D48">
            <v>-7821002096.96</v>
          </cell>
        </row>
        <row r="49">
          <cell r="D49">
            <v>-614784531.25</v>
          </cell>
        </row>
        <row r="50">
          <cell r="D50">
            <v>4734011177.480002</v>
          </cell>
        </row>
        <row r="61">
          <cell r="B61" t="str">
            <v>Cr. Enrique Cabrera</v>
          </cell>
        </row>
        <row r="62">
          <cell r="B62" t="str">
            <v>Secretario General</v>
          </cell>
        </row>
      </sheetData>
      <sheetData sheetId="3">
        <row r="32">
          <cell r="D32">
            <v>49742855.06</v>
          </cell>
        </row>
        <row r="35">
          <cell r="D35">
            <v>5000</v>
          </cell>
        </row>
        <row r="59">
          <cell r="D59">
            <v>92066130.75</v>
          </cell>
        </row>
        <row r="65">
          <cell r="D65">
            <v>-35538027.94</v>
          </cell>
        </row>
        <row r="117">
          <cell r="D117">
            <v>74804694.08</v>
          </cell>
        </row>
        <row r="127">
          <cell r="D127">
            <v>-1012674.45</v>
          </cell>
        </row>
        <row r="152">
          <cell r="D152">
            <v>225682029.27</v>
          </cell>
        </row>
        <row r="154">
          <cell r="D154">
            <v>-16148553.93</v>
          </cell>
        </row>
        <row r="160">
          <cell r="D160">
            <v>251155273.71</v>
          </cell>
        </row>
        <row r="165">
          <cell r="D165">
            <v>1319139.67</v>
          </cell>
        </row>
        <row r="185">
          <cell r="D185">
            <v>4834318597.239998</v>
          </cell>
        </row>
        <row r="187">
          <cell r="D187">
            <v>2480108907.15</v>
          </cell>
        </row>
        <row r="189">
          <cell r="D189">
            <v>51795467.78</v>
          </cell>
        </row>
        <row r="208">
          <cell r="D208">
            <v>-2377979862.8</v>
          </cell>
        </row>
        <row r="211">
          <cell r="D211">
            <v>0</v>
          </cell>
        </row>
        <row r="230">
          <cell r="D230">
            <v>162011150.98</v>
          </cell>
        </row>
        <row r="237">
          <cell r="D237">
            <v>5281200</v>
          </cell>
        </row>
        <row r="301">
          <cell r="D301">
            <v>282531878.40999997</v>
          </cell>
        </row>
        <row r="304">
          <cell r="D304">
            <v>230286.69</v>
          </cell>
        </row>
        <row r="307">
          <cell r="D307">
            <v>17316712</v>
          </cell>
        </row>
        <row r="319">
          <cell r="D319">
            <v>38142000</v>
          </cell>
        </row>
        <row r="329">
          <cell r="D329">
            <v>383704149.78</v>
          </cell>
        </row>
        <row r="344">
          <cell r="D344">
            <v>8190811513.180001</v>
          </cell>
        </row>
        <row r="348">
          <cell r="D348">
            <v>4978986293.51</v>
          </cell>
        </row>
        <row r="351">
          <cell r="D351">
            <v>-7821002096.96</v>
          </cell>
        </row>
      </sheetData>
      <sheetData sheetId="4">
        <row r="263">
          <cell r="D263">
            <v>-7090421.6</v>
          </cell>
        </row>
      </sheetData>
      <sheetData sheetId="5">
        <row r="1">
          <cell r="A1" t="str">
            <v>    </v>
          </cell>
        </row>
        <row r="17">
          <cell r="C17">
            <v>108494685.87</v>
          </cell>
        </row>
        <row r="19">
          <cell r="C19">
            <v>9569259</v>
          </cell>
        </row>
        <row r="34">
          <cell r="C34">
            <v>362863228.28999996</v>
          </cell>
        </row>
        <row r="38">
          <cell r="C38">
            <v>75656410</v>
          </cell>
        </row>
        <row r="42">
          <cell r="C42">
            <v>36506910.04</v>
          </cell>
        </row>
        <row r="44">
          <cell r="C44">
            <v>125423259.58</v>
          </cell>
        </row>
        <row r="46">
          <cell r="C46">
            <v>21513647.59</v>
          </cell>
        </row>
        <row r="60">
          <cell r="C60">
            <v>10605749.569999998</v>
          </cell>
        </row>
        <row r="70">
          <cell r="C70">
            <v>107251975.26</v>
          </cell>
        </row>
        <row r="74">
          <cell r="C74">
            <v>14309827.37</v>
          </cell>
        </row>
        <row r="78">
          <cell r="C78">
            <v>1952863.07</v>
          </cell>
        </row>
        <row r="80">
          <cell r="C80">
            <v>1001300</v>
          </cell>
        </row>
        <row r="82">
          <cell r="C82">
            <v>2104490.18</v>
          </cell>
        </row>
        <row r="84">
          <cell r="C84">
            <v>431047.12</v>
          </cell>
        </row>
        <row r="100">
          <cell r="C100">
            <v>10565435.510000002</v>
          </cell>
        </row>
        <row r="105">
          <cell r="C105">
            <v>25582912.2</v>
          </cell>
        </row>
        <row r="107">
          <cell r="C107">
            <v>13601748.22</v>
          </cell>
        </row>
        <row r="111">
          <cell r="C111">
            <v>43533143.53</v>
          </cell>
        </row>
        <row r="126">
          <cell r="C126">
            <v>31242536.9</v>
          </cell>
        </row>
        <row r="134">
          <cell r="C134">
            <v>1237963.08</v>
          </cell>
        </row>
        <row r="150">
          <cell r="C150">
            <v>16019367.9</v>
          </cell>
        </row>
        <row r="156">
          <cell r="C156">
            <v>577192.88</v>
          </cell>
        </row>
        <row r="163">
          <cell r="C163">
            <v>3276435.9199999995</v>
          </cell>
        </row>
        <row r="167">
          <cell r="C167">
            <v>3458968.2700000005</v>
          </cell>
        </row>
        <row r="171">
          <cell r="C171">
            <v>-115920</v>
          </cell>
        </row>
        <row r="172">
          <cell r="C172">
            <v>0</v>
          </cell>
        </row>
      </sheetData>
      <sheetData sheetId="6">
        <row r="1">
          <cell r="A1" t="str">
            <v>Administración de Ferrocarriles del Estado</v>
          </cell>
        </row>
        <row r="50">
          <cell r="C50">
            <v>-614784531.25</v>
          </cell>
        </row>
        <row r="59">
          <cell r="B59" t="str">
            <v>Cr. Enrique Cabrera</v>
          </cell>
        </row>
        <row r="60">
          <cell r="B60" t="str">
            <v>Secretario General</v>
          </cell>
        </row>
      </sheetData>
      <sheetData sheetId="7">
        <row r="1">
          <cell r="A1" t="str">
            <v>Administración de Ferrocarriles del Estado</v>
          </cell>
        </row>
        <row r="29">
          <cell r="B29" t="str">
            <v>Cr. Enrique Cabrera</v>
          </cell>
        </row>
        <row r="30">
          <cell r="B30" t="str">
            <v>Secretario General</v>
          </cell>
        </row>
      </sheetData>
      <sheetData sheetId="8">
        <row r="1">
          <cell r="A1" t="str">
            <v>4.4.2.01</v>
          </cell>
        </row>
      </sheetData>
      <sheetData sheetId="9">
        <row r="8">
          <cell r="D8">
            <v>-614784531.25</v>
          </cell>
        </row>
        <row r="11">
          <cell r="C11">
            <v>96123538.97</v>
          </cell>
        </row>
        <row r="12">
          <cell r="C12">
            <v>4122169.239999999</v>
          </cell>
        </row>
        <row r="13">
          <cell r="C13">
            <v>3107997</v>
          </cell>
        </row>
        <row r="14">
          <cell r="C14">
            <v>2104490.18</v>
          </cell>
        </row>
        <row r="15">
          <cell r="C15">
            <v>16148553.93</v>
          </cell>
        </row>
        <row r="16">
          <cell r="C16">
            <v>-406002.09</v>
          </cell>
        </row>
        <row r="17">
          <cell r="C17">
            <v>23390846.42</v>
          </cell>
        </row>
        <row r="18">
          <cell r="C18">
            <v>90139408.87693344</v>
          </cell>
        </row>
        <row r="19">
          <cell r="C19">
            <v>5219910</v>
          </cell>
        </row>
        <row r="21">
          <cell r="C21">
            <v>-6435182.1700000055</v>
          </cell>
        </row>
        <row r="22">
          <cell r="C22">
            <v>-14035694.269999994</v>
          </cell>
        </row>
        <row r="24">
          <cell r="C24">
            <v>-98254651.96000001</v>
          </cell>
        </row>
        <row r="25">
          <cell r="C25">
            <v>23303455.679999985</v>
          </cell>
        </row>
        <row r="26">
          <cell r="C26">
            <v>-99726483.66999999</v>
          </cell>
        </row>
        <row r="34">
          <cell r="C34">
            <v>-1795029976.5543804</v>
          </cell>
        </row>
        <row r="35">
          <cell r="C35">
            <v>466703588.37</v>
          </cell>
        </row>
        <row r="36">
          <cell r="C36">
            <v>-26696567</v>
          </cell>
        </row>
        <row r="42">
          <cell r="C42">
            <v>1838798527.670001</v>
          </cell>
        </row>
        <row r="43">
          <cell r="C43">
            <v>-9484897.09</v>
          </cell>
        </row>
        <row r="44">
          <cell r="C44">
            <v>-10752188.780000046</v>
          </cell>
        </row>
      </sheetData>
      <sheetData sheetId="12">
        <row r="1">
          <cell r="A1" t="str">
            <v>Administración de Ferrocarriles del Estado</v>
          </cell>
        </row>
      </sheetData>
      <sheetData sheetId="13">
        <row r="1">
          <cell r="A1" t="str">
            <v>Administración de Ferrocarriles del Estado</v>
          </cell>
        </row>
      </sheetData>
      <sheetData sheetId="14">
        <row r="1">
          <cell r="A1" t="str">
            <v>Administración de Ferrocarriles del Estado</v>
          </cell>
        </row>
        <row r="39">
          <cell r="B39" t="str">
            <v>Cr. Enrique Cabrera</v>
          </cell>
        </row>
        <row r="40">
          <cell r="B40" t="str">
            <v>Secretario General</v>
          </cell>
        </row>
      </sheetData>
      <sheetData sheetId="15">
        <row r="1">
          <cell r="A1" t="str">
            <v>Administración de Ferrocarriles del Estado</v>
          </cell>
        </row>
        <row r="43">
          <cell r="N43">
            <v>126424455.32745062</v>
          </cell>
        </row>
      </sheetData>
      <sheetData sheetId="20">
        <row r="1">
          <cell r="A1" t="str">
            <v>Nota 2 - Principales políticas y prácticas contables aplicadas</v>
          </cell>
        </row>
      </sheetData>
      <sheetData sheetId="21">
        <row r="1">
          <cell r="A1" t="str">
            <v>Nota 3 – Créditos por ventas </v>
          </cell>
        </row>
      </sheetData>
      <sheetData sheetId="22">
        <row r="1">
          <cell r="A1" t="str">
            <v>Nota 4 – Otros créditos </v>
          </cell>
        </row>
      </sheetData>
      <sheetData sheetId="23">
        <row r="1">
          <cell r="A1" t="str">
            <v>Nota 5 - Bienes de cambio</v>
          </cell>
        </row>
      </sheetData>
      <sheetData sheetId="24">
        <row r="1">
          <cell r="A1" t="str">
            <v>Nota 6 - Deudas comerciales </v>
          </cell>
        </row>
      </sheetData>
      <sheetData sheetId="25">
        <row r="1">
          <cell r="A1" t="str">
            <v>Nota 7 - Deudas financieras</v>
          </cell>
        </row>
      </sheetData>
      <sheetData sheetId="26">
        <row r="2">
          <cell r="A2" t="str">
            <v>Nota 8 - Deudas diversas </v>
          </cell>
        </row>
      </sheetData>
      <sheetData sheetId="30">
        <row r="1">
          <cell r="A1" t="str">
            <v>Nota 11 - Patrimonio</v>
          </cell>
        </row>
      </sheetData>
      <sheetData sheetId="32">
        <row r="1">
          <cell r="A1">
            <v>2013</v>
          </cell>
        </row>
      </sheetData>
      <sheetData sheetId="34">
        <row r="1">
          <cell r="A1" t="str">
            <v>Nota 2 - Principales políticas y prácticas contables aplicadas</v>
          </cell>
        </row>
      </sheetData>
      <sheetData sheetId="35">
        <row r="1">
          <cell r="A1" t="str">
            <v>Nota 3 – Créditos por ventas </v>
          </cell>
        </row>
      </sheetData>
      <sheetData sheetId="36">
        <row r="1">
          <cell r="A1" t="str">
            <v>Nota 4 – Otros créditos </v>
          </cell>
        </row>
      </sheetData>
      <sheetData sheetId="37">
        <row r="1">
          <cell r="A1" t="str">
            <v>Nota 5 - Bienes de cambio</v>
          </cell>
        </row>
      </sheetData>
      <sheetData sheetId="38">
        <row r="1">
          <cell r="A1" t="str">
            <v>Nota 6 - Deudas comerciales </v>
          </cell>
        </row>
      </sheetData>
      <sheetData sheetId="39">
        <row r="1">
          <cell r="A1" t="str">
            <v>Nota 7 - Deudas financieras</v>
          </cell>
        </row>
      </sheetData>
      <sheetData sheetId="44">
        <row r="1">
          <cell r="A1" t="str">
            <v>Nota 11 - Patrimonio</v>
          </cell>
        </row>
        <row r="17">
          <cell r="K17">
            <v>1838798526.67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P"/>
      <sheetName val="ER"/>
      <sheetName val="CBU"/>
      <sheetName val="EEP"/>
      <sheetName val="EOAF"/>
      <sheetName val="Datos"/>
      <sheetName val="NOTA-1"/>
      <sheetName val="NOTA-2"/>
      <sheetName val="NOTA-3"/>
      <sheetName val="NOTA-4"/>
      <sheetName val="NOTA-5"/>
      <sheetName val="NOTA-6"/>
      <sheetName val="NOTA-7"/>
      <sheetName val="NOTA-8"/>
      <sheetName val="NOTA-9"/>
      <sheetName val="NOTA-10"/>
      <sheetName val="NOTA-11"/>
      <sheetName val="NOTA-12"/>
      <sheetName val="NOTA-13"/>
      <sheetName val="NOTA-14"/>
      <sheetName val="NOTA-15"/>
      <sheetName val="NOTA-16.2"/>
      <sheetName val="NOTA-16.3"/>
      <sheetName val="NOTA-17"/>
      <sheetName val="NOTA-18"/>
      <sheetName val="NOTA-19"/>
      <sheetName val="NOTA-22"/>
      <sheetName val="Controles"/>
      <sheetName val="A- ESP"/>
      <sheetName val="A2- ESP reclas"/>
      <sheetName val="A3- BALANCE"/>
      <sheetName val="A4- ESP"/>
      <sheetName val="A-ER"/>
      <sheetName val="A-CBU"/>
      <sheetName val="A-EEP"/>
      <sheetName val="A-EOAF"/>
    </sheetNames>
    <sheetDataSet>
      <sheetData sheetId="5">
        <row r="13">
          <cell r="E13" t="str">
            <v>30 de junio de 2002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2015"/>
      <sheetName val="bce2012"/>
      <sheetName val="A ESP12"/>
      <sheetName val="ESP"/>
      <sheetName val="A ER12"/>
      <sheetName val="ER"/>
      <sheetName val="A CBU"/>
      <sheetName val="a eoaf"/>
      <sheetName val="eoaf2"/>
      <sheetName val="CBU no tomar"/>
      <sheetName val="eoaf1"/>
      <sheetName val="EOAF"/>
      <sheetName val="EEP"/>
      <sheetName val="CBU"/>
      <sheetName val="difdecambio"/>
      <sheetName val="difcambio"/>
      <sheetName val="CBU (2)"/>
      <sheetName val="resdifcam"/>
      <sheetName val="2"/>
      <sheetName val="3"/>
      <sheetName val="4"/>
      <sheetName val="5"/>
      <sheetName val="6"/>
      <sheetName val="7 no tomar"/>
      <sheetName val="8"/>
      <sheetName val="9"/>
      <sheetName val="Posición"/>
      <sheetName val="10.2"/>
      <sheetName val="11"/>
      <sheetName val="12,13,14,15"/>
      <sheetName val="iva y ret decla"/>
      <sheetName val="Hoja1"/>
    </sheetNames>
    <sheetDataSet>
      <sheetData sheetId="0">
        <row r="7">
          <cell r="D7">
            <v>41639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2015"/>
      <sheetName val="bce2012"/>
      <sheetName val="A ESP12"/>
      <sheetName val="ESP"/>
      <sheetName val="A ER12"/>
      <sheetName val="ER"/>
      <sheetName val="A CBU"/>
      <sheetName val="a eoaf"/>
      <sheetName val="eoaf2"/>
      <sheetName val="eoaf1"/>
      <sheetName val="EOAF"/>
      <sheetName val="difdecambio"/>
      <sheetName val="difcambio"/>
      <sheetName val="CBU (2)"/>
      <sheetName val="resdifcam"/>
      <sheetName val="EEP"/>
      <sheetName val="2"/>
      <sheetName val="3"/>
      <sheetName val="4"/>
      <sheetName val="5"/>
      <sheetName val="6"/>
      <sheetName val="7"/>
      <sheetName val="8"/>
      <sheetName val="9"/>
      <sheetName val="Posición"/>
      <sheetName val="10.2"/>
      <sheetName val="11"/>
      <sheetName val="12,13,14,15"/>
      <sheetName val="iva y ret decla"/>
      <sheetName val="Hoja1"/>
    </sheetNames>
    <sheetDataSet>
      <sheetData sheetId="0">
        <row r="7">
          <cell r="D7">
            <v>41639</v>
          </cell>
        </row>
        <row r="9">
          <cell r="D9">
            <v>42004</v>
          </cell>
        </row>
        <row r="15">
          <cell r="D15">
            <v>2013</v>
          </cell>
        </row>
        <row r="28">
          <cell r="D28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H431"/>
  <sheetViews>
    <sheetView showGridLines="0" tabSelected="1" zoomScale="90" zoomScaleNormal="90" zoomScaleSheetLayoutView="100" zoomScalePageLayoutView="0" workbookViewId="0" topLeftCell="A1">
      <selection activeCell="A51" sqref="A51"/>
    </sheetView>
  </sheetViews>
  <sheetFormatPr defaultColWidth="8.00390625" defaultRowHeight="12.75" outlineLevelRow="1"/>
  <cols>
    <col min="1" max="1" width="26.00390625" style="2" customWidth="1"/>
    <col min="2" max="2" width="6.625" style="2" hidden="1" customWidth="1"/>
    <col min="3" max="3" width="1.25" style="2" customWidth="1"/>
    <col min="4" max="4" width="20.125" style="51" customWidth="1"/>
    <col min="5" max="5" width="20.25390625" style="70" customWidth="1"/>
    <col min="6" max="6" width="3.50390625" style="70" hidden="1" customWidth="1"/>
    <col min="7" max="7" width="10.00390625" style="7" hidden="1" customWidth="1"/>
    <col min="8" max="8" width="12.75390625" style="7" hidden="1" customWidth="1"/>
    <col min="9" max="9" width="11.125" style="7" hidden="1" customWidth="1"/>
    <col min="10" max="11" width="14.375" style="7" hidden="1" customWidth="1"/>
    <col min="12" max="12" width="16.375" style="7" hidden="1" customWidth="1"/>
    <col min="13" max="13" width="0" style="2" hidden="1" customWidth="1"/>
    <col min="14" max="14" width="2.00390625" style="2" hidden="1" customWidth="1"/>
    <col min="15" max="15" width="0" style="2" hidden="1" customWidth="1"/>
    <col min="16" max="16" width="12.125" style="2" hidden="1" customWidth="1"/>
    <col min="17" max="17" width="19.50390625" style="2" hidden="1" customWidth="1"/>
    <col min="18" max="18" width="15.75390625" style="2" hidden="1" customWidth="1"/>
    <col min="19" max="19" width="0" style="2" hidden="1" customWidth="1"/>
    <col min="20" max="20" width="12.50390625" style="2" hidden="1" customWidth="1"/>
    <col min="21" max="28" width="0" style="2" hidden="1" customWidth="1"/>
    <col min="29" max="29" width="13.00390625" style="2" bestFit="1" customWidth="1"/>
    <col min="30" max="30" width="15.50390625" style="2" customWidth="1"/>
    <col min="31" max="31" width="8.00390625" style="2" customWidth="1"/>
    <col min="32" max="32" width="9.625" style="2" bestFit="1" customWidth="1"/>
    <col min="33" max="33" width="14.00390625" style="2" bestFit="1" customWidth="1"/>
    <col min="34" max="34" width="10.125" style="2" bestFit="1" customWidth="1"/>
    <col min="35" max="16384" width="8.00390625" style="2" customWidth="1"/>
  </cols>
  <sheetData>
    <row r="1" spans="1:12" ht="12.75" customHeight="1">
      <c r="A1" s="276" t="s">
        <v>0</v>
      </c>
      <c r="B1" s="276"/>
      <c r="C1" s="276"/>
      <c r="D1" s="276"/>
      <c r="E1" s="276"/>
      <c r="F1" s="1"/>
      <c r="G1" s="2"/>
      <c r="H1" s="2"/>
      <c r="I1" s="2"/>
      <c r="J1" s="2"/>
      <c r="K1" s="2"/>
      <c r="L1" s="2"/>
    </row>
    <row r="2" spans="1:18" ht="12.75" customHeight="1">
      <c r="A2" s="277" t="str">
        <f>+'[1]Datos'!C18</f>
        <v>Estados Contables al 31 de Diciembre de 2016</v>
      </c>
      <c r="B2" s="277"/>
      <c r="C2" s="277"/>
      <c r="D2" s="277"/>
      <c r="E2" s="277"/>
      <c r="F2" s="3"/>
      <c r="G2" s="2"/>
      <c r="H2" s="2"/>
      <c r="I2" s="2"/>
      <c r="J2" s="2"/>
      <c r="K2" s="2"/>
      <c r="L2" s="2"/>
      <c r="M2" s="4"/>
      <c r="N2" s="4"/>
      <c r="O2" s="4"/>
      <c r="P2" s="4"/>
      <c r="Q2" s="4"/>
      <c r="R2" s="4"/>
    </row>
    <row r="3" spans="1:18" ht="18" customHeight="1">
      <c r="A3" s="278"/>
      <c r="B3" s="278"/>
      <c r="C3" s="278"/>
      <c r="D3" s="278"/>
      <c r="E3" s="278"/>
      <c r="F3" s="5"/>
      <c r="G3" s="2"/>
      <c r="H3" s="2"/>
      <c r="I3" s="2"/>
      <c r="J3" s="2"/>
      <c r="K3" s="2"/>
      <c r="L3" s="2"/>
      <c r="M3" s="4"/>
      <c r="N3" s="4"/>
      <c r="O3" s="4"/>
      <c r="P3" s="4"/>
      <c r="Q3" s="4"/>
      <c r="R3" s="4"/>
    </row>
    <row r="4" spans="1:18" ht="21" customHeight="1">
      <c r="A4" s="279" t="s">
        <v>1</v>
      </c>
      <c r="B4" s="279"/>
      <c r="C4" s="279"/>
      <c r="D4" s="279"/>
      <c r="E4" s="279"/>
      <c r="F4" s="6"/>
      <c r="K4" s="8" t="s">
        <v>2</v>
      </c>
      <c r="M4" s="4"/>
      <c r="N4" s="4"/>
      <c r="O4" s="4"/>
      <c r="P4" s="4"/>
      <c r="Q4" s="4"/>
      <c r="R4" s="4"/>
    </row>
    <row r="5" spans="1:11" ht="21" customHeight="1">
      <c r="A5" s="280" t="s">
        <v>3</v>
      </c>
      <c r="B5" s="280"/>
      <c r="C5" s="280"/>
      <c r="D5" s="280"/>
      <c r="E5" s="280"/>
      <c r="F5" s="9"/>
      <c r="J5" s="7">
        <v>1</v>
      </c>
      <c r="K5" s="10" t="s">
        <v>4</v>
      </c>
    </row>
    <row r="6" spans="1:12" ht="12.75" customHeight="1">
      <c r="A6" s="11"/>
      <c r="B6" s="12"/>
      <c r="C6" s="12"/>
      <c r="D6" s="13"/>
      <c r="E6" s="12"/>
      <c r="F6" s="9"/>
      <c r="G6" s="2"/>
      <c r="H6" s="2"/>
      <c r="I6" s="2"/>
      <c r="J6" s="2"/>
      <c r="K6" s="10" t="s">
        <v>5</v>
      </c>
      <c r="L6" s="2"/>
    </row>
    <row r="7" spans="1:13" s="18" customFormat="1" ht="13.5" customHeight="1">
      <c r="A7" s="14"/>
      <c r="B7" s="15" t="s">
        <v>6</v>
      </c>
      <c r="C7" s="14"/>
      <c r="D7" s="16">
        <v>42735</v>
      </c>
      <c r="E7" s="16">
        <v>42369</v>
      </c>
      <c r="F7" s="9"/>
      <c r="G7" s="8"/>
      <c r="H7" s="8" t="s">
        <v>7</v>
      </c>
      <c r="I7" s="8"/>
      <c r="J7" s="8"/>
      <c r="K7" s="10" t="s">
        <v>8</v>
      </c>
      <c r="L7" s="8"/>
      <c r="M7" s="17"/>
    </row>
    <row r="8" spans="1:13" s="18" customFormat="1" ht="13.5" customHeight="1">
      <c r="A8" s="19" t="s">
        <v>9</v>
      </c>
      <c r="B8" s="19"/>
      <c r="C8" s="19"/>
      <c r="D8" s="20"/>
      <c r="E8" s="9"/>
      <c r="F8" s="9"/>
      <c r="G8" s="21"/>
      <c r="H8" s="21"/>
      <c r="I8" s="21"/>
      <c r="J8" s="21"/>
      <c r="K8" s="10" t="s">
        <v>10</v>
      </c>
      <c r="L8" s="21"/>
      <c r="M8" s="20"/>
    </row>
    <row r="9" spans="1:30" s="18" customFormat="1" ht="23.25" customHeight="1">
      <c r="A9" s="19" t="s">
        <v>11</v>
      </c>
      <c r="B9" s="22"/>
      <c r="C9" s="19"/>
      <c r="D9" s="20"/>
      <c r="E9" s="9"/>
      <c r="F9" s="9"/>
      <c r="G9" s="21"/>
      <c r="H9" s="21"/>
      <c r="I9" s="21"/>
      <c r="J9" s="21"/>
      <c r="K9" s="10" t="s">
        <v>12</v>
      </c>
      <c r="L9" s="21"/>
      <c r="M9" s="20"/>
      <c r="S9" s="18" t="s">
        <v>13</v>
      </c>
      <c r="AD9" s="23"/>
    </row>
    <row r="10" spans="1:30" s="18" customFormat="1" ht="14.25" customHeight="1">
      <c r="A10" s="24" t="s">
        <v>14</v>
      </c>
      <c r="C10" s="24"/>
      <c r="D10" s="25">
        <f>+'[1]A ESP16'!D32</f>
        <v>49742855.06</v>
      </c>
      <c r="E10" s="26">
        <v>29762089.16</v>
      </c>
      <c r="F10" s="26"/>
      <c r="G10" s="27">
        <f aca="true" t="shared" si="0" ref="G10:G18">+(D10/E10)-1</f>
        <v>0.6713495747084175</v>
      </c>
      <c r="H10" s="21">
        <f>+E10*1.1</f>
        <v>32738298.076</v>
      </c>
      <c r="I10" s="28">
        <f>+(H10/D10)-1</f>
        <v>-0.34184923570408343</v>
      </c>
      <c r="J10" s="21"/>
      <c r="K10" s="10" t="s">
        <v>15</v>
      </c>
      <c r="L10" s="21"/>
      <c r="M10" s="20"/>
      <c r="Q10" s="29">
        <f>+D10-'[1]BALAN2016'!D10</f>
        <v>0</v>
      </c>
      <c r="AD10" s="23"/>
    </row>
    <row r="11" spans="1:30" s="18" customFormat="1" ht="13.5" customHeight="1" outlineLevel="1">
      <c r="A11" s="24" t="s">
        <v>16</v>
      </c>
      <c r="B11" s="30"/>
      <c r="C11" s="24"/>
      <c r="D11" s="25">
        <f>+'[1]A ESP16'!D35</f>
        <v>5000</v>
      </c>
      <c r="E11" s="26">
        <v>5000</v>
      </c>
      <c r="F11" s="26"/>
      <c r="G11" s="27">
        <f t="shared" si="0"/>
        <v>0</v>
      </c>
      <c r="H11" s="21">
        <f>+E11*1.1</f>
        <v>5500</v>
      </c>
      <c r="I11" s="28">
        <f>+(H11/D11)-1</f>
        <v>0.10000000000000009</v>
      </c>
      <c r="J11" s="21">
        <v>2</v>
      </c>
      <c r="K11" s="21" t="s">
        <v>17</v>
      </c>
      <c r="L11" s="21"/>
      <c r="M11" s="20"/>
      <c r="Q11" s="29">
        <f>+D11-'[1]BALAN2016'!D87</f>
        <v>0</v>
      </c>
      <c r="S11" s="18" t="s">
        <v>18</v>
      </c>
      <c r="AD11" s="23"/>
    </row>
    <row r="12" spans="1:30" s="18" customFormat="1" ht="13.5" customHeight="1">
      <c r="A12" s="24" t="s">
        <v>19</v>
      </c>
      <c r="B12" s="30" t="str">
        <f>MID([1]!OLE_LINK27,6,2)</f>
        <v>3 </v>
      </c>
      <c r="C12" s="24"/>
      <c r="D12" s="26">
        <f>+'[1]A ESP16'!D59</f>
        <v>92066130.75</v>
      </c>
      <c r="E12" s="26">
        <v>86566765.42999999</v>
      </c>
      <c r="F12" s="31" t="s">
        <v>20</v>
      </c>
      <c r="G12" s="27">
        <f t="shared" si="0"/>
        <v>0.06352744373297536</v>
      </c>
      <c r="H12" s="21">
        <f>+E12*1.1</f>
        <v>95223441.973</v>
      </c>
      <c r="I12" s="28">
        <f>+(H12/D12)-1</f>
        <v>0.03429394933054697</v>
      </c>
      <c r="J12" s="21">
        <v>3</v>
      </c>
      <c r="K12" s="21" t="s">
        <v>21</v>
      </c>
      <c r="L12" s="21"/>
      <c r="M12" s="20"/>
      <c r="Q12" s="29">
        <f>+D12+D13-'[1]BALAN2016'!D91</f>
        <v>114781.84000000358</v>
      </c>
      <c r="AD12" s="23"/>
    </row>
    <row r="13" spans="1:30" s="18" customFormat="1" ht="13.5" customHeight="1">
      <c r="A13" s="24" t="s">
        <v>22</v>
      </c>
      <c r="B13" s="30"/>
      <c r="C13" s="24"/>
      <c r="D13" s="26">
        <f>+'[1]A ESP16'!D65</f>
        <v>-35538027.94</v>
      </c>
      <c r="E13" s="26">
        <v>-33830300.05</v>
      </c>
      <c r="F13" s="26"/>
      <c r="G13" s="27">
        <f t="shared" si="0"/>
        <v>0.05047924161110129</v>
      </c>
      <c r="H13" s="21"/>
      <c r="I13" s="28"/>
      <c r="J13" s="21"/>
      <c r="K13" s="21"/>
      <c r="L13" s="21"/>
      <c r="M13" s="20"/>
      <c r="S13" s="18" t="s">
        <v>23</v>
      </c>
      <c r="AD13" s="23"/>
    </row>
    <row r="14" spans="1:30" s="18" customFormat="1" ht="13.5" customHeight="1">
      <c r="A14" s="24" t="s">
        <v>24</v>
      </c>
      <c r="B14" s="30" t="str">
        <f>MID('[1]4'!A1,6,2)</f>
        <v>4 </v>
      </c>
      <c r="C14" s="24"/>
      <c r="D14" s="26">
        <f>+'[1]A ESP16'!D117+'[1]A ESP16'!D127</f>
        <v>73792019.63</v>
      </c>
      <c r="E14" s="26">
        <v>58540143.57</v>
      </c>
      <c r="F14" s="26"/>
      <c r="G14" s="27">
        <f t="shared" si="0"/>
        <v>0.260537045690064</v>
      </c>
      <c r="H14" s="21">
        <f>+E14*1.1</f>
        <v>64394157.92700001</v>
      </c>
      <c r="I14" s="28">
        <f>+(H14/D14)-1</f>
        <v>-0.12735607115947944</v>
      </c>
      <c r="J14" s="21"/>
      <c r="K14" s="21"/>
      <c r="L14" s="21"/>
      <c r="M14" s="32"/>
      <c r="Q14" s="29">
        <f>+D14+D15-'[1]BALAN2016'!D170</f>
        <v>3009065.7099999934</v>
      </c>
      <c r="AD14" s="23"/>
    </row>
    <row r="15" spans="1:30" s="18" customFormat="1" ht="13.5" customHeight="1">
      <c r="A15" s="24" t="s">
        <v>25</v>
      </c>
      <c r="B15" s="30"/>
      <c r="C15" s="24"/>
      <c r="D15" s="26">
        <f>+'[1]bce2016'!D263</f>
        <v>-7090421.6</v>
      </c>
      <c r="E15" s="26">
        <v>-7107936.6</v>
      </c>
      <c r="F15" s="26"/>
      <c r="G15" s="27">
        <f t="shared" si="0"/>
        <v>-0.002464146908682352</v>
      </c>
      <c r="H15" s="21">
        <f>+E15*1.1</f>
        <v>-7818730.26</v>
      </c>
      <c r="I15" s="28">
        <f>+(H15/D15)-1</f>
        <v>0.10271725732077774</v>
      </c>
      <c r="J15" s="21"/>
      <c r="K15" s="21"/>
      <c r="L15" s="21"/>
      <c r="M15" s="32"/>
      <c r="AD15" s="23"/>
    </row>
    <row r="16" spans="1:30" s="18" customFormat="1" ht="13.5" customHeight="1">
      <c r="A16" s="24" t="s">
        <v>26</v>
      </c>
      <c r="B16" s="30" t="str">
        <f>MID('[1]5'!A1,6,2)</f>
        <v>5 </v>
      </c>
      <c r="C16" s="24"/>
      <c r="D16" s="26">
        <f>+'[1]A ESP16'!D152</f>
        <v>225682029.27</v>
      </c>
      <c r="E16" s="26">
        <v>139462598.65</v>
      </c>
      <c r="F16" s="26"/>
      <c r="G16" s="27">
        <f t="shared" si="0"/>
        <v>0.6182261871971795</v>
      </c>
      <c r="H16" s="21">
        <f>+E16*1.1</f>
        <v>153408858.51500002</v>
      </c>
      <c r="I16" s="28">
        <f>+(H16/D16)-1</f>
        <v>-0.32024335738551113</v>
      </c>
      <c r="J16" s="33"/>
      <c r="K16" s="21"/>
      <c r="L16" s="33">
        <v>354311251.24</v>
      </c>
      <c r="M16" s="32"/>
      <c r="Q16" s="34">
        <f>+D16+D17-'[1]BALAN2016'!D323-'[1]BALAN2016'!D289+'[1]BALAN2016'!E328</f>
        <v>1012673.45</v>
      </c>
      <c r="R16" s="34"/>
      <c r="S16" s="29"/>
      <c r="AD16" s="23"/>
    </row>
    <row r="17" spans="1:30" s="18" customFormat="1" ht="13.5" customHeight="1">
      <c r="A17" s="24" t="s">
        <v>27</v>
      </c>
      <c r="B17" s="30"/>
      <c r="C17" s="24"/>
      <c r="D17" s="35">
        <f>+'[1]A ESP16'!D154</f>
        <v>-16148553.93</v>
      </c>
      <c r="E17" s="35">
        <v>-12441223.43</v>
      </c>
      <c r="F17" s="26"/>
      <c r="G17" s="27">
        <f t="shared" si="0"/>
        <v>0.29798761519388606</v>
      </c>
      <c r="H17" s="21">
        <f>+E17*1.1</f>
        <v>-13685345.773</v>
      </c>
      <c r="I17" s="28">
        <f>+(H17/D17)-1</f>
        <v>-0.15253428682700632</v>
      </c>
      <c r="J17" s="21"/>
      <c r="K17" s="21"/>
      <c r="L17" s="21">
        <f>+L16-K27</f>
        <v>354598719.64</v>
      </c>
      <c r="M17" s="32"/>
      <c r="AD17" s="23"/>
    </row>
    <row r="18" spans="1:30" s="18" customFormat="1" ht="13.5" customHeight="1">
      <c r="A18" s="19" t="s">
        <v>28</v>
      </c>
      <c r="B18" s="22"/>
      <c r="C18" s="19"/>
      <c r="D18" s="36">
        <f>SUM(D10:D17)</f>
        <v>382511031.24</v>
      </c>
      <c r="E18" s="36">
        <f>SUM(E10:E17)</f>
        <v>260957136.72999996</v>
      </c>
      <c r="F18" s="26"/>
      <c r="G18" s="27">
        <f t="shared" si="0"/>
        <v>0.4658002307703357</v>
      </c>
      <c r="H18" s="21">
        <f>+E18*1.1</f>
        <v>287052850.403</v>
      </c>
      <c r="I18" s="28">
        <f>+(H18/D18)-1</f>
        <v>-0.24955667429394057</v>
      </c>
      <c r="J18" s="21">
        <v>190591665.59</v>
      </c>
      <c r="K18" s="21">
        <f>+J18-D18</f>
        <v>-191919365.65</v>
      </c>
      <c r="L18" s="21"/>
      <c r="M18" s="32"/>
      <c r="Q18" s="29">
        <f>+D18-'[1]BALAN2016'!D9</f>
        <v>110429290.97000003</v>
      </c>
      <c r="AD18" s="23"/>
    </row>
    <row r="19" spans="1:30" ht="13.5" customHeight="1" thickBot="1">
      <c r="A19" s="19" t="s">
        <v>29</v>
      </c>
      <c r="B19" s="30"/>
      <c r="C19" s="19"/>
      <c r="D19" s="20"/>
      <c r="E19" s="26"/>
      <c r="F19" s="26"/>
      <c r="G19" s="27"/>
      <c r="H19" s="37"/>
      <c r="I19" s="28"/>
      <c r="J19" s="37"/>
      <c r="K19" s="37"/>
      <c r="L19" s="37"/>
      <c r="M19" s="20"/>
      <c r="AD19" s="23"/>
    </row>
    <row r="20" spans="1:30" ht="13.5" customHeight="1" thickBot="1">
      <c r="A20" s="24" t="s">
        <v>30</v>
      </c>
      <c r="B20" s="30"/>
      <c r="C20" s="19"/>
      <c r="D20" s="25">
        <f>+'[1]A ESP16'!D185+'[1]A ESP16'!D187+'[1]A ESP16'!D189+1</f>
        <v>7366222973.169997</v>
      </c>
      <c r="E20" s="26">
        <v>5724021047.76</v>
      </c>
      <c r="F20" s="26"/>
      <c r="G20" s="27">
        <f>+(D20/E20)-1</f>
        <v>0.28689655605872466</v>
      </c>
      <c r="H20" s="37">
        <f>+E20*1.16</f>
        <v>6639864415.4016</v>
      </c>
      <c r="I20" s="28">
        <f>+(H20/D20)-1</f>
        <v>-0.09860664826655585</v>
      </c>
      <c r="J20" s="37"/>
      <c r="K20" s="37"/>
      <c r="L20" s="37"/>
      <c r="M20" s="20"/>
      <c r="Q20" s="38">
        <f>+D20+D21-'[1]BALAN2016'!D389</f>
        <v>-10169230.390003204</v>
      </c>
      <c r="R20" s="39"/>
      <c r="AD20" s="23"/>
    </row>
    <row r="21" spans="1:30" ht="13.5" customHeight="1">
      <c r="A21" s="24" t="s">
        <v>31</v>
      </c>
      <c r="B21" s="30"/>
      <c r="C21" s="19"/>
      <c r="D21" s="25">
        <f>+'[1]A ESP16'!D208</f>
        <v>-2377979862.8</v>
      </c>
      <c r="E21" s="26">
        <v>-2342956839.62</v>
      </c>
      <c r="F21" s="26"/>
      <c r="G21" s="27">
        <f>+(D21/E21)-1</f>
        <v>0.01494821525849388</v>
      </c>
      <c r="H21" s="37"/>
      <c r="I21" s="28"/>
      <c r="J21" s="37"/>
      <c r="K21" s="37"/>
      <c r="L21" s="37"/>
      <c r="M21" s="20"/>
      <c r="AD21" s="23"/>
    </row>
    <row r="22" spans="1:30" ht="13.5" customHeight="1">
      <c r="A22" s="24" t="s">
        <v>32</v>
      </c>
      <c r="B22" s="30"/>
      <c r="C22" s="19"/>
      <c r="D22" s="25">
        <f>+'[1]A ESP16'!D211</f>
        <v>0</v>
      </c>
      <c r="E22" s="26">
        <v>28712789.88</v>
      </c>
      <c r="F22" s="26"/>
      <c r="G22" s="27"/>
      <c r="H22" s="37"/>
      <c r="I22" s="28"/>
      <c r="J22" s="37"/>
      <c r="K22" s="37"/>
      <c r="L22" s="37"/>
      <c r="M22" s="20"/>
      <c r="Q22" s="38">
        <f>+D22-'[1]BALAN2016'!D508</f>
        <v>-0.4</v>
      </c>
      <c r="T22" s="38"/>
      <c r="AD22" s="23"/>
    </row>
    <row r="23" spans="1:30" ht="13.5" customHeight="1">
      <c r="A23" s="24" t="s">
        <v>33</v>
      </c>
      <c r="B23" s="30"/>
      <c r="C23" s="19"/>
      <c r="D23" s="25">
        <f>+'[1]A ESP16'!D160</f>
        <v>251155273.71</v>
      </c>
      <c r="E23" s="26">
        <v>247849553.13</v>
      </c>
      <c r="F23" s="31" t="s">
        <v>34</v>
      </c>
      <c r="G23" s="27" t="s">
        <v>35</v>
      </c>
      <c r="H23" s="37"/>
      <c r="I23" s="28"/>
      <c r="J23" s="37"/>
      <c r="K23" s="37"/>
      <c r="L23" s="37"/>
      <c r="M23" s="20"/>
      <c r="Q23" s="38">
        <f>+D23-'[1]BALAN2016'!D338</f>
        <v>0</v>
      </c>
      <c r="AD23" s="23"/>
    </row>
    <row r="24" spans="1:30" ht="13.5" customHeight="1">
      <c r="A24" s="24" t="s">
        <v>24</v>
      </c>
      <c r="B24" s="30" t="str">
        <f>MID('[1]4'!A1,6,2)</f>
        <v>4 </v>
      </c>
      <c r="C24" s="24"/>
      <c r="D24" s="36">
        <f>+'[1]A ESP16'!D165</f>
        <v>1319139.67</v>
      </c>
      <c r="E24" s="35">
        <v>465945867.93</v>
      </c>
      <c r="F24" s="31" t="s">
        <v>36</v>
      </c>
      <c r="G24" s="27" t="e">
        <f>+(D24/#REF!)-1</f>
        <v>#REF!</v>
      </c>
      <c r="H24" s="21" t="e">
        <f>+#REF!*1.1</f>
        <v>#REF!</v>
      </c>
      <c r="I24" s="28" t="e">
        <f>+(H24/D24)-1</f>
        <v>#REF!</v>
      </c>
      <c r="J24" s="37"/>
      <c r="K24" s="37"/>
      <c r="L24" s="37"/>
      <c r="M24" s="20"/>
      <c r="Q24" s="38">
        <f>+D24-'[1]BALAN2016'!D341</f>
        <v>0</v>
      </c>
      <c r="T24" s="38"/>
      <c r="AD24" s="23"/>
    </row>
    <row r="25" spans="1:30" ht="13.5" customHeight="1">
      <c r="A25" s="19" t="s">
        <v>37</v>
      </c>
      <c r="B25" s="22"/>
      <c r="C25" s="19"/>
      <c r="D25" s="36">
        <f>SUM(D20:D24)</f>
        <v>5240717523.749997</v>
      </c>
      <c r="E25" s="36">
        <f>SUM(E20:E24)</f>
        <v>4123572419.0800004</v>
      </c>
      <c r="F25" s="25"/>
      <c r="G25" s="27">
        <f>+(D25/E25)-1</f>
        <v>0.27091681462920447</v>
      </c>
      <c r="H25" s="21">
        <f>+E25*1.1</f>
        <v>4535929660.988001</v>
      </c>
      <c r="I25" s="28">
        <f>+(H25/D25)-1</f>
        <v>-0.13448308548744015</v>
      </c>
      <c r="J25" s="33">
        <v>3995652699.37</v>
      </c>
      <c r="K25" s="37">
        <f>+J25-D25</f>
        <v>-1245064824.3799973</v>
      </c>
      <c r="L25" s="37"/>
      <c r="M25" s="32"/>
      <c r="Q25" s="38">
        <f>+D25-'[1]BALAN2016'!D337</f>
        <v>-10169230.790002823</v>
      </c>
      <c r="AD25" s="23"/>
    </row>
    <row r="26" spans="1:30" ht="12" customHeight="1">
      <c r="A26" s="19"/>
      <c r="B26" s="22"/>
      <c r="C26" s="19"/>
      <c r="D26" s="25"/>
      <c r="E26" s="26"/>
      <c r="F26" s="26"/>
      <c r="G26" s="27"/>
      <c r="H26" s="21">
        <f>+E26*1.1</f>
        <v>0</v>
      </c>
      <c r="I26" s="28"/>
      <c r="J26" s="37"/>
      <c r="K26" s="37"/>
      <c r="L26" s="37"/>
      <c r="M26" s="20"/>
      <c r="AD26" s="23"/>
    </row>
    <row r="27" spans="1:30" ht="13.5" customHeight="1" thickBot="1">
      <c r="A27" s="19" t="s">
        <v>38</v>
      </c>
      <c r="B27" s="40"/>
      <c r="C27" s="19"/>
      <c r="D27" s="41">
        <f>+D25+D18</f>
        <v>5623228554.989997</v>
      </c>
      <c r="E27" s="41">
        <v>4384529555.81</v>
      </c>
      <c r="F27" s="25"/>
      <c r="G27" s="27">
        <f aca="true" t="shared" si="1" ref="G27:G55">+(D27/E27)-1</f>
        <v>0.2825158283033078</v>
      </c>
      <c r="H27" s="21">
        <f>+E27*1.1</f>
        <v>4822982511.391001</v>
      </c>
      <c r="I27" s="28">
        <f>+(H27/D27)-1</f>
        <v>-0.14231078032367472</v>
      </c>
      <c r="J27" s="37">
        <v>4215351021.85</v>
      </c>
      <c r="K27" s="37">
        <v>-287468.4</v>
      </c>
      <c r="L27" s="37">
        <f>+D27-K27</f>
        <v>5623516023.389997</v>
      </c>
      <c r="M27" s="42"/>
      <c r="Q27" s="38">
        <f>+D27-'[1]BALAN2016'!D8</f>
        <v>100260060.17999649</v>
      </c>
      <c r="R27" s="38"/>
      <c r="AD27" s="23"/>
    </row>
    <row r="28" spans="1:30" ht="13.5" customHeight="1" thickTop="1">
      <c r="A28" s="19"/>
      <c r="B28" s="40"/>
      <c r="C28" s="19"/>
      <c r="D28" s="25"/>
      <c r="E28" s="25"/>
      <c r="F28" s="25"/>
      <c r="G28" s="27"/>
      <c r="H28" s="21">
        <f>+E28*1.1</f>
        <v>0</v>
      </c>
      <c r="I28" s="28"/>
      <c r="J28" s="37">
        <f>+J27-D27</f>
        <v>-1407877533.139997</v>
      </c>
      <c r="K28" s="37"/>
      <c r="L28" s="37"/>
      <c r="M28" s="20"/>
      <c r="AD28" s="23"/>
    </row>
    <row r="29" spans="1:30" ht="25.5" customHeight="1">
      <c r="A29" s="43" t="s">
        <v>39</v>
      </c>
      <c r="B29" s="40">
        <v>17</v>
      </c>
      <c r="C29" s="19"/>
      <c r="D29" s="44">
        <v>371986633</v>
      </c>
      <c r="E29" s="41">
        <v>338864448.63</v>
      </c>
      <c r="F29" s="25"/>
      <c r="G29" s="27">
        <f t="shared" si="1"/>
        <v>0.09774464244895031</v>
      </c>
      <c r="H29" s="21">
        <f>+E29*1.1</f>
        <v>372750893.49300003</v>
      </c>
      <c r="I29" s="28">
        <f>+(H29/D29)-1</f>
        <v>0.002054537516137156</v>
      </c>
      <c r="J29" s="37">
        <v>2590632</v>
      </c>
      <c r="K29" s="37"/>
      <c r="L29" s="37"/>
      <c r="M29" s="20"/>
      <c r="AD29" s="23"/>
    </row>
    <row r="30" spans="1:13" ht="13.5" customHeight="1">
      <c r="A30" s="19"/>
      <c r="B30" s="22"/>
      <c r="C30" s="19"/>
      <c r="D30" s="45"/>
      <c r="E30" s="26"/>
      <c r="F30" s="26"/>
      <c r="G30" s="27"/>
      <c r="H30" s="37"/>
      <c r="I30" s="28"/>
      <c r="J30" s="37">
        <f>+J28-J29</f>
        <v>-1410468165.139997</v>
      </c>
      <c r="K30" s="37"/>
      <c r="L30" s="37"/>
      <c r="M30" s="20"/>
    </row>
    <row r="31" spans="1:13" ht="13.5" customHeight="1">
      <c r="A31" s="46" t="s">
        <v>35</v>
      </c>
      <c r="B31" s="22"/>
      <c r="C31" s="46"/>
      <c r="D31" s="20"/>
      <c r="E31" s="26"/>
      <c r="F31" s="26"/>
      <c r="G31" s="27"/>
      <c r="H31" s="37"/>
      <c r="I31" s="28"/>
      <c r="J31" s="37"/>
      <c r="K31" s="37"/>
      <c r="L31" s="37"/>
      <c r="M31" s="20"/>
    </row>
    <row r="32" spans="1:33" ht="13.5" customHeight="1">
      <c r="A32" s="46" t="s">
        <v>40</v>
      </c>
      <c r="B32" s="22"/>
      <c r="C32" s="46"/>
      <c r="D32" s="20"/>
      <c r="E32" s="26"/>
      <c r="F32" s="26"/>
      <c r="G32" s="27"/>
      <c r="H32" s="37"/>
      <c r="I32" s="28"/>
      <c r="J32" s="37"/>
      <c r="K32" s="37"/>
      <c r="L32" s="37"/>
      <c r="M32" s="20"/>
      <c r="AG32" s="47"/>
    </row>
    <row r="33" spans="1:33" ht="13.5" customHeight="1">
      <c r="A33" s="48" t="s">
        <v>41</v>
      </c>
      <c r="B33" s="30" t="str">
        <f>+MID('[1]6'!A1,6,2)</f>
        <v>6 </v>
      </c>
      <c r="C33" s="48"/>
      <c r="D33" s="26">
        <f>+'[1]A ESP16'!D230</f>
        <v>162011150.98</v>
      </c>
      <c r="E33" s="26">
        <v>136308332.87</v>
      </c>
      <c r="F33" s="26"/>
      <c r="G33" s="27">
        <f t="shared" si="1"/>
        <v>0.18856380654668614</v>
      </c>
      <c r="H33" s="21">
        <f aca="true" t="shared" si="2" ref="H33:H55">+E33*1.1</f>
        <v>149939166.157</v>
      </c>
      <c r="I33" s="28">
        <f>+(H33/D33)-1</f>
        <v>-0.07451329584400179</v>
      </c>
      <c r="J33" s="37"/>
      <c r="K33" s="37"/>
      <c r="L33" s="37"/>
      <c r="M33" s="20"/>
      <c r="Q33" s="38">
        <f>+D33-'[1]BALAN2016'!E525</f>
        <v>0</v>
      </c>
      <c r="AD33" s="23"/>
      <c r="AG33" s="47"/>
    </row>
    <row r="34" spans="1:33" ht="13.5" customHeight="1">
      <c r="A34" s="48" t="s">
        <v>42</v>
      </c>
      <c r="B34" s="30" t="str">
        <f>+MID('[1]7 no tomar'!A1,6,2)</f>
        <v>7 </v>
      </c>
      <c r="C34" s="48"/>
      <c r="D34" s="26">
        <f>+'[1]A ESP16'!D237</f>
        <v>5281200</v>
      </c>
      <c r="E34" s="26">
        <v>4991333.869999999</v>
      </c>
      <c r="F34" s="31"/>
      <c r="G34" s="27">
        <f t="shared" si="1"/>
        <v>0.05807388116074885</v>
      </c>
      <c r="H34" s="21">
        <f t="shared" si="2"/>
        <v>5490467.256999999</v>
      </c>
      <c r="I34" s="28">
        <f>+(H34/D34)-1</f>
        <v>0.03962494452018461</v>
      </c>
      <c r="J34" s="37"/>
      <c r="K34" s="37"/>
      <c r="L34" s="37"/>
      <c r="M34" s="20"/>
      <c r="Q34" s="38">
        <f>+D34-'[1]BALAN2016'!E536</f>
        <v>0</v>
      </c>
      <c r="AD34" s="23"/>
      <c r="AG34" s="47"/>
    </row>
    <row r="35" spans="1:33" ht="13.5" customHeight="1">
      <c r="A35" s="48" t="s">
        <v>43</v>
      </c>
      <c r="B35" s="30" t="str">
        <f>+MID('[1]8'!A2,6,2)</f>
        <v>8 </v>
      </c>
      <c r="C35" s="48"/>
      <c r="D35" s="35">
        <f>+'[1]A ESP16'!D301+'[1]A ESP16'!D304+'[1]A ESP16'!D307</f>
        <v>300078877.09999996</v>
      </c>
      <c r="E35" s="35">
        <v>266287879.54000002</v>
      </c>
      <c r="F35" s="26"/>
      <c r="G35" s="27">
        <f t="shared" si="1"/>
        <v>0.12689649118980673</v>
      </c>
      <c r="H35" s="21">
        <f t="shared" si="2"/>
        <v>292916667.494</v>
      </c>
      <c r="I35" s="28">
        <f>+(H35/D35)-1</f>
        <v>-0.02386775662191365</v>
      </c>
      <c r="J35" s="37"/>
      <c r="K35" s="37"/>
      <c r="L35" s="37"/>
      <c r="M35" s="32"/>
      <c r="Q35" s="38">
        <f>+D35-'[1]BALAN2016'!E549-'[1]BALAN2016'!E625</f>
        <v>4135690.4699999667</v>
      </c>
      <c r="AD35" s="23"/>
      <c r="AG35" s="47"/>
    </row>
    <row r="36" spans="1:33" ht="13.5" customHeight="1">
      <c r="A36" s="46" t="s">
        <v>44</v>
      </c>
      <c r="B36" s="22"/>
      <c r="C36" s="46"/>
      <c r="D36" s="36">
        <f>SUM(D33:D35)</f>
        <v>467371228.0799999</v>
      </c>
      <c r="E36" s="36">
        <f>SUM(E33:E35)</f>
        <v>407587546.28000003</v>
      </c>
      <c r="F36" s="26"/>
      <c r="G36" s="27">
        <f t="shared" si="1"/>
        <v>0.1466769098949121</v>
      </c>
      <c r="H36" s="21">
        <f t="shared" si="2"/>
        <v>448346300.90800005</v>
      </c>
      <c r="I36" s="28">
        <f>+(H36/D36)-1</f>
        <v>-0.040706243835667566</v>
      </c>
      <c r="J36" s="37">
        <f>204224749-D36</f>
        <v>-263146479.07999992</v>
      </c>
      <c r="K36" s="37"/>
      <c r="L36" s="33">
        <v>345790333.6</v>
      </c>
      <c r="M36" s="32"/>
      <c r="Q36" s="38">
        <f>+D36-'[1]BALAN2016'!E524</f>
        <v>4135690.4699999094</v>
      </c>
      <c r="AD36" s="23"/>
      <c r="AG36" s="47"/>
    </row>
    <row r="37" spans="1:33" ht="13.5" customHeight="1">
      <c r="A37" s="19" t="s">
        <v>45</v>
      </c>
      <c r="B37" s="30"/>
      <c r="C37" s="19"/>
      <c r="D37" s="25"/>
      <c r="E37" s="26"/>
      <c r="F37" s="26"/>
      <c r="G37" s="27"/>
      <c r="H37" s="21">
        <f t="shared" si="2"/>
        <v>0</v>
      </c>
      <c r="I37" s="28"/>
      <c r="J37" s="37"/>
      <c r="K37" s="37"/>
      <c r="L37" s="37">
        <f>+L36-K27</f>
        <v>346077802</v>
      </c>
      <c r="M37" s="20"/>
      <c r="AD37" s="23"/>
      <c r="AG37" s="47"/>
    </row>
    <row r="38" spans="1:33" ht="13.5" customHeight="1">
      <c r="A38" s="48" t="s">
        <v>46</v>
      </c>
      <c r="B38" s="30" t="str">
        <f>+MID('[1]7 no tomar'!A1,6,2)</f>
        <v>7 </v>
      </c>
      <c r="C38" s="19"/>
      <c r="D38" s="25">
        <f>+'[1]A ESP16'!D319</f>
        <v>38142000</v>
      </c>
      <c r="E38" s="26">
        <v>44323040</v>
      </c>
      <c r="F38" s="26"/>
      <c r="G38" s="27">
        <f t="shared" si="1"/>
        <v>-0.13945433345727187</v>
      </c>
      <c r="H38" s="21">
        <f t="shared" si="2"/>
        <v>48755344.00000001</v>
      </c>
      <c r="I38" s="28">
        <f>+(H38/D38)-1</f>
        <v>0.2782587174243618</v>
      </c>
      <c r="J38" s="37"/>
      <c r="K38" s="37"/>
      <c r="L38" s="37"/>
      <c r="M38" s="20"/>
      <c r="Q38" s="38">
        <f>+D38-'[1]BALAN2016'!E633</f>
        <v>0</v>
      </c>
      <c r="AD38" s="23"/>
      <c r="AG38" s="47"/>
    </row>
    <row r="39" spans="1:33" ht="13.5" customHeight="1">
      <c r="A39" s="48" t="s">
        <v>43</v>
      </c>
      <c r="B39" s="30" t="str">
        <f>+MID('[1]8'!A2,6,2)</f>
        <v>8 </v>
      </c>
      <c r="C39" s="19"/>
      <c r="D39" s="36">
        <f>+'[1]A ESP16'!D329</f>
        <v>383704149.78</v>
      </c>
      <c r="E39" s="35">
        <v>521853322.86</v>
      </c>
      <c r="F39" s="31"/>
      <c r="G39" s="27">
        <f t="shared" si="1"/>
        <v>-0.26472797437195195</v>
      </c>
      <c r="H39" s="21">
        <f t="shared" si="2"/>
        <v>574038655.146</v>
      </c>
      <c r="I39" s="28">
        <f>+(H39/D39)-1</f>
        <v>0.49604494888869444</v>
      </c>
      <c r="J39" s="37"/>
      <c r="K39" s="37"/>
      <c r="L39" s="37"/>
      <c r="M39" s="20"/>
      <c r="Q39" s="38">
        <f>+D39-'[1]BALAN2016'!E646</f>
        <v>0</v>
      </c>
      <c r="AD39" s="23"/>
      <c r="AG39" s="47"/>
    </row>
    <row r="40" spans="1:33" ht="13.5" customHeight="1">
      <c r="A40" s="19" t="s">
        <v>47</v>
      </c>
      <c r="B40" s="22"/>
      <c r="C40" s="19"/>
      <c r="D40" s="36">
        <f>SUM(D38:D39)</f>
        <v>421846149.78</v>
      </c>
      <c r="E40" s="36">
        <f>SUM(E38:E39)</f>
        <v>566176362.86</v>
      </c>
      <c r="F40" s="26"/>
      <c r="G40" s="27">
        <f t="shared" si="1"/>
        <v>-0.25492094433424617</v>
      </c>
      <c r="H40" s="21">
        <f t="shared" si="2"/>
        <v>622793999.146</v>
      </c>
      <c r="I40" s="28">
        <f>+(H40/D40)-1</f>
        <v>0.47635340389096315</v>
      </c>
      <c r="J40" s="37"/>
      <c r="K40" s="37"/>
      <c r="L40" s="37">
        <v>538836943.61</v>
      </c>
      <c r="M40" s="20"/>
      <c r="Q40" s="38">
        <f>+D40-'[1]BALAN2016'!E632</f>
        <v>0</v>
      </c>
      <c r="AD40" s="23"/>
      <c r="AG40" s="47"/>
    </row>
    <row r="41" spans="1:33" ht="10.5" customHeight="1">
      <c r="A41" s="19"/>
      <c r="B41" s="22"/>
      <c r="C41" s="19"/>
      <c r="D41" s="49"/>
      <c r="E41" s="49"/>
      <c r="F41" s="26"/>
      <c r="G41" s="27"/>
      <c r="H41" s="21">
        <f t="shared" si="2"/>
        <v>0</v>
      </c>
      <c r="I41" s="28"/>
      <c r="J41" s="37"/>
      <c r="K41" s="37"/>
      <c r="L41" s="37">
        <f>+L40-D40</f>
        <v>116990793.83000004</v>
      </c>
      <c r="M41" s="20"/>
      <c r="AD41" s="23"/>
      <c r="AG41" s="47"/>
    </row>
    <row r="42" spans="1:34" ht="13.5" customHeight="1">
      <c r="A42" s="46" t="s">
        <v>48</v>
      </c>
      <c r="B42" s="40"/>
      <c r="C42" s="46"/>
      <c r="D42" s="41">
        <f>D36+D40</f>
        <v>889217377.8599999</v>
      </c>
      <c r="E42" s="41">
        <f>E36+E40</f>
        <v>973763909.1400001</v>
      </c>
      <c r="F42" s="26"/>
      <c r="G42" s="27">
        <f t="shared" si="1"/>
        <v>-0.08682446585504411</v>
      </c>
      <c r="H42" s="21">
        <f t="shared" si="2"/>
        <v>1071140300.0540003</v>
      </c>
      <c r="I42" s="28">
        <f>+(H42/D42)-1</f>
        <v>0.20458768207141653</v>
      </c>
      <c r="J42" s="37"/>
      <c r="K42" s="37"/>
      <c r="L42" s="37"/>
      <c r="M42" s="32"/>
      <c r="Q42" s="38">
        <f>+ESP!D42-'[1]BALAN2016'!E523</f>
        <v>4135690.4699999094</v>
      </c>
      <c r="R42" s="38"/>
      <c r="AD42" s="23"/>
      <c r="AG42" s="47"/>
      <c r="AH42" s="50"/>
    </row>
    <row r="43" spans="1:33" ht="36.75" customHeight="1">
      <c r="A43" s="43" t="s">
        <v>39</v>
      </c>
      <c r="B43" s="30">
        <v>17</v>
      </c>
      <c r="C43" s="19"/>
      <c r="D43" s="44">
        <v>371986633</v>
      </c>
      <c r="E43" s="41">
        <v>338864448.63</v>
      </c>
      <c r="F43" s="25"/>
      <c r="G43" s="27">
        <f t="shared" si="1"/>
        <v>0.09774464244895031</v>
      </c>
      <c r="H43" s="21">
        <f t="shared" si="2"/>
        <v>372750893.49300003</v>
      </c>
      <c r="I43" s="28">
        <f>+(H43/D43)-1</f>
        <v>0.002054537516137156</v>
      </c>
      <c r="J43" s="37"/>
      <c r="K43" s="37"/>
      <c r="L43" s="37"/>
      <c r="M43" s="20"/>
      <c r="AD43" s="23"/>
      <c r="AG43" s="47"/>
    </row>
    <row r="44" spans="1:13" ht="12" customHeight="1" outlineLevel="1">
      <c r="A44" s="19"/>
      <c r="B44" s="22"/>
      <c r="C44" s="19"/>
      <c r="D44" s="20"/>
      <c r="E44" s="20"/>
      <c r="F44" s="20"/>
      <c r="G44" s="27"/>
      <c r="H44" s="21">
        <f t="shared" si="2"/>
        <v>0</v>
      </c>
      <c r="I44" s="28"/>
      <c r="J44" s="37"/>
      <c r="K44" s="37"/>
      <c r="L44" s="37"/>
      <c r="M44" s="20"/>
    </row>
    <row r="45" spans="1:30" ht="13.5" customHeight="1">
      <c r="A45" s="46" t="s">
        <v>49</v>
      </c>
      <c r="B45" s="22"/>
      <c r="C45" s="46"/>
      <c r="D45" s="20"/>
      <c r="E45" s="26"/>
      <c r="F45" s="26"/>
      <c r="G45" s="27"/>
      <c r="H45" s="21">
        <f t="shared" si="2"/>
        <v>0</v>
      </c>
      <c r="I45" s="28"/>
      <c r="J45" s="37"/>
      <c r="K45" s="37"/>
      <c r="L45" s="37"/>
      <c r="M45" s="20"/>
      <c r="AD45" s="23"/>
    </row>
    <row r="46" spans="1:30" ht="13.5" customHeight="1">
      <c r="A46" s="48" t="s">
        <v>50</v>
      </c>
      <c r="B46" s="30" t="str">
        <f>+MID('[1]11'!A1,6,2)</f>
        <v>11</v>
      </c>
      <c r="C46" s="48"/>
      <c r="D46" s="25">
        <f>+'[1]A ESP16'!D344</f>
        <v>8190811513.180001</v>
      </c>
      <c r="E46" s="26">
        <v>6352012986</v>
      </c>
      <c r="F46" s="26"/>
      <c r="G46" s="27">
        <f t="shared" si="1"/>
        <v>0.2894828035195709</v>
      </c>
      <c r="H46" s="21">
        <f t="shared" si="2"/>
        <v>6987214284.6</v>
      </c>
      <c r="I46" s="28">
        <f aca="true" t="shared" si="3" ref="I46:I51">+(H46/D46)-1</f>
        <v>-0.14694480841651258</v>
      </c>
      <c r="J46" s="37"/>
      <c r="K46" s="37"/>
      <c r="L46" s="37"/>
      <c r="M46" s="20"/>
      <c r="Q46" s="38">
        <f>+D46-'[1]BALAN2016'!E663</f>
        <v>0</v>
      </c>
      <c r="AD46" s="23"/>
    </row>
    <row r="47" spans="1:30" ht="16.5" customHeight="1">
      <c r="A47" s="48" t="s">
        <v>51</v>
      </c>
      <c r="B47" s="30"/>
      <c r="C47" s="48"/>
      <c r="D47" s="25">
        <f>+'[1]A ESP16'!D348-1</f>
        <v>4978986292.51</v>
      </c>
      <c r="E47" s="26">
        <v>4882862754.54</v>
      </c>
      <c r="F47" s="26"/>
      <c r="G47" s="27">
        <f t="shared" si="1"/>
        <v>0.01968589796643916</v>
      </c>
      <c r="H47" s="21">
        <f t="shared" si="2"/>
        <v>5371149029.994</v>
      </c>
      <c r="I47" s="28">
        <f t="shared" si="3"/>
        <v>0.07876357042274629</v>
      </c>
      <c r="J47" s="37"/>
      <c r="K47" s="37" t="s">
        <v>52</v>
      </c>
      <c r="L47" s="37"/>
      <c r="M47" s="20"/>
      <c r="P47" s="38">
        <f>E48+E49</f>
        <v>-7824110093.82</v>
      </c>
      <c r="Q47" s="38">
        <f>+D47-'[1]BALAN2016'!E673</f>
        <v>-1</v>
      </c>
      <c r="AD47" s="23"/>
    </row>
    <row r="48" spans="1:30" ht="13.5" customHeight="1">
      <c r="A48" s="48" t="s">
        <v>53</v>
      </c>
      <c r="B48" s="30"/>
      <c r="C48" s="48"/>
      <c r="D48" s="25">
        <f>+'[1]A ESP16'!D351</f>
        <v>-7821002096.96</v>
      </c>
      <c r="E48" s="26">
        <v>-7227360893.309999</v>
      </c>
      <c r="F48" s="26"/>
      <c r="G48" s="27">
        <f t="shared" si="1"/>
        <v>0.08213803245933171</v>
      </c>
      <c r="H48" s="21">
        <f t="shared" si="2"/>
        <v>-7950096982.641</v>
      </c>
      <c r="I48" s="28">
        <f t="shared" si="3"/>
        <v>0.016506182210484166</v>
      </c>
      <c r="J48" s="37"/>
      <c r="K48" s="37" t="s">
        <v>54</v>
      </c>
      <c r="L48" s="37"/>
      <c r="M48" s="20"/>
      <c r="Q48" s="38">
        <f>+D48+'[1]BALAN2016'!D687</f>
        <v>0.3599996566772461</v>
      </c>
      <c r="AD48" s="23"/>
    </row>
    <row r="49" spans="1:30" ht="13.5" customHeight="1">
      <c r="A49" s="48" t="s">
        <v>55</v>
      </c>
      <c r="B49" s="30"/>
      <c r="C49" s="48"/>
      <c r="D49" s="36">
        <f>+'[1]ER'!C50</f>
        <v>-614784531.25</v>
      </c>
      <c r="E49" s="35">
        <v>-596749200.51</v>
      </c>
      <c r="F49" s="26"/>
      <c r="G49" s="27">
        <f t="shared" si="1"/>
        <v>0.0302226307544049</v>
      </c>
      <c r="H49" s="21">
        <f t="shared" si="2"/>
        <v>-656424120.561</v>
      </c>
      <c r="I49" s="28">
        <f t="shared" si="3"/>
        <v>0.0677303790099224</v>
      </c>
      <c r="J49" s="37"/>
      <c r="K49" s="37"/>
      <c r="L49" s="37"/>
      <c r="M49" s="32"/>
      <c r="AC49" s="38"/>
      <c r="AD49" s="23"/>
    </row>
    <row r="50" spans="1:30" ht="13.5" customHeight="1">
      <c r="A50" s="46" t="s">
        <v>56</v>
      </c>
      <c r="B50" s="30"/>
      <c r="C50" s="46"/>
      <c r="D50" s="41">
        <f>+D49+D47+D46+D48</f>
        <v>4734011177.480002</v>
      </c>
      <c r="E50" s="41">
        <f>+E49+E47+E46+E48</f>
        <v>3410765646.7199993</v>
      </c>
      <c r="F50" s="25"/>
      <c r="G50" s="27">
        <f t="shared" si="1"/>
        <v>0.3879614338301187</v>
      </c>
      <c r="H50" s="21">
        <f t="shared" si="2"/>
        <v>3751842211.3919997</v>
      </c>
      <c r="I50" s="28">
        <f t="shared" si="3"/>
        <v>-0.2074707746277077</v>
      </c>
      <c r="J50" s="37"/>
      <c r="K50" s="37"/>
      <c r="L50" s="37"/>
      <c r="M50" s="32"/>
      <c r="Q50" s="38">
        <f>+D50-'[1]BALAN2016'!E662</f>
        <v>-614784531.8899975</v>
      </c>
      <c r="AD50" s="23"/>
    </row>
    <row r="51" spans="1:30" ht="25.5" customHeight="1" thickBot="1">
      <c r="A51" s="43" t="s">
        <v>57</v>
      </c>
      <c r="B51" s="22"/>
      <c r="C51" s="46"/>
      <c r="D51" s="41">
        <f>+D50+D42</f>
        <v>5623228555.340002</v>
      </c>
      <c r="E51" s="41">
        <f>+E50+E42</f>
        <v>4384529555.86</v>
      </c>
      <c r="F51" s="26"/>
      <c r="G51" s="27">
        <f t="shared" si="1"/>
        <v>0.28251582836850986</v>
      </c>
      <c r="H51" s="21">
        <f t="shared" si="2"/>
        <v>4822982511.446</v>
      </c>
      <c r="I51" s="28">
        <f t="shared" si="3"/>
        <v>-0.14231078036727884</v>
      </c>
      <c r="J51" s="37"/>
      <c r="K51" s="37"/>
      <c r="L51" s="37"/>
      <c r="M51" s="42"/>
      <c r="R51" s="38"/>
      <c r="AD51" s="23"/>
    </row>
    <row r="52" spans="1:13" ht="13.5" thickTop="1">
      <c r="A52" s="43"/>
      <c r="B52" s="22"/>
      <c r="C52" s="46"/>
      <c r="E52" s="26"/>
      <c r="F52" s="26"/>
      <c r="G52" s="27"/>
      <c r="H52" s="21"/>
      <c r="I52" s="28"/>
      <c r="J52" s="37"/>
      <c r="K52" s="37"/>
      <c r="L52" s="37"/>
      <c r="M52" s="20"/>
    </row>
    <row r="53" spans="1:12" ht="12.75">
      <c r="A53" s="48"/>
      <c r="B53" s="30"/>
      <c r="C53" s="48"/>
      <c r="D53" s="25"/>
      <c r="E53" s="26"/>
      <c r="F53" s="26"/>
      <c r="G53" s="27"/>
      <c r="H53" s="21">
        <f t="shared" si="2"/>
        <v>0</v>
      </c>
      <c r="I53" s="28"/>
      <c r="J53" s="37"/>
      <c r="K53" s="37"/>
      <c r="L53" s="37"/>
    </row>
    <row r="54" spans="1:12" ht="12.75">
      <c r="A54" s="48"/>
      <c r="B54" s="30"/>
      <c r="C54" s="48"/>
      <c r="D54" s="20"/>
      <c r="E54" s="26"/>
      <c r="F54" s="26"/>
      <c r="G54" s="27" t="e">
        <f t="shared" si="1"/>
        <v>#DIV/0!</v>
      </c>
      <c r="H54" s="21">
        <f t="shared" si="2"/>
        <v>0</v>
      </c>
      <c r="I54" s="28" t="e">
        <f>+(H54/D54)-1</f>
        <v>#DIV/0!</v>
      </c>
      <c r="J54" s="37"/>
      <c r="K54" s="37"/>
      <c r="L54" s="37"/>
    </row>
    <row r="55" spans="1:9" s="54" customFormat="1" ht="26.25" hidden="1" thickBot="1">
      <c r="A55" s="43" t="s">
        <v>58</v>
      </c>
      <c r="B55" s="40">
        <v>17</v>
      </c>
      <c r="C55" s="19"/>
      <c r="D55" s="52"/>
      <c r="E55" s="53">
        <v>109879419</v>
      </c>
      <c r="F55" s="25"/>
      <c r="G55" s="27">
        <f t="shared" si="1"/>
        <v>-1</v>
      </c>
      <c r="H55" s="21">
        <f t="shared" si="2"/>
        <v>120867360.9</v>
      </c>
      <c r="I55" s="28" t="e">
        <f>+(H55/D55)-1</f>
        <v>#DIV/0!</v>
      </c>
    </row>
    <row r="56" spans="4:9" s="54" customFormat="1" ht="12.75">
      <c r="D56" s="55"/>
      <c r="G56" s="56"/>
      <c r="I56" s="28"/>
    </row>
    <row r="57" spans="1:9" s="54" customFormat="1" ht="12.75">
      <c r="A57" s="54" t="s">
        <v>59</v>
      </c>
      <c r="D57" s="55"/>
      <c r="G57" s="56"/>
      <c r="I57" s="28"/>
    </row>
    <row r="58" spans="4:9" s="54" customFormat="1" ht="12.75" customHeight="1">
      <c r="D58" s="55"/>
      <c r="G58" s="56"/>
      <c r="I58" s="28"/>
    </row>
    <row r="59" spans="4:9" s="54" customFormat="1" ht="12.75" customHeight="1">
      <c r="D59" s="55"/>
      <c r="G59" s="56"/>
      <c r="I59" s="28"/>
    </row>
    <row r="60" spans="4:9" s="54" customFormat="1" ht="12.75" customHeight="1">
      <c r="D60" s="55"/>
      <c r="G60" s="56"/>
      <c r="I60" s="28"/>
    </row>
    <row r="61" spans="1:9" s="54" customFormat="1" ht="12.75" customHeight="1">
      <c r="A61" s="57" t="s">
        <v>60</v>
      </c>
      <c r="B61" s="274" t="s">
        <v>61</v>
      </c>
      <c r="C61" s="274"/>
      <c r="D61" s="274"/>
      <c r="E61" s="58" t="s">
        <v>62</v>
      </c>
      <c r="F61" s="59"/>
      <c r="G61" s="56"/>
      <c r="I61" s="28"/>
    </row>
    <row r="62" spans="1:9" s="54" customFormat="1" ht="12.75" customHeight="1">
      <c r="A62" s="57" t="s">
        <v>63</v>
      </c>
      <c r="B62" s="274" t="s">
        <v>64</v>
      </c>
      <c r="C62" s="274"/>
      <c r="D62" s="274"/>
      <c r="E62" s="58" t="s">
        <v>65</v>
      </c>
      <c r="F62" s="60"/>
      <c r="G62" s="56"/>
      <c r="I62" s="28"/>
    </row>
    <row r="63" spans="1:9" s="54" customFormat="1" ht="12.75" customHeight="1">
      <c r="A63" s="61"/>
      <c r="B63" s="62"/>
      <c r="C63" s="61"/>
      <c r="D63" s="61"/>
      <c r="E63" s="60"/>
      <c r="F63" s="60"/>
      <c r="G63" s="56"/>
      <c r="I63" s="28"/>
    </row>
    <row r="64" spans="1:9" s="54" customFormat="1" ht="12.75" customHeight="1">
      <c r="A64" s="61"/>
      <c r="C64" s="61"/>
      <c r="D64" s="61"/>
      <c r="E64" s="60"/>
      <c r="F64" s="60"/>
      <c r="G64" s="56"/>
      <c r="I64" s="28"/>
    </row>
    <row r="65" spans="1:9" s="54" customFormat="1" ht="15" customHeight="1">
      <c r="A65" s="61"/>
      <c r="C65" s="61"/>
      <c r="D65" s="60"/>
      <c r="E65" s="60"/>
      <c r="F65" s="60"/>
      <c r="G65" s="56"/>
      <c r="I65" s="28"/>
    </row>
    <row r="66" spans="1:9" s="54" customFormat="1" ht="15" customHeight="1">
      <c r="A66" s="61"/>
      <c r="C66" s="61"/>
      <c r="D66" s="63"/>
      <c r="E66" s="64"/>
      <c r="F66" s="60"/>
      <c r="G66" s="56"/>
      <c r="I66" s="28"/>
    </row>
    <row r="67" spans="1:9" s="54" customFormat="1" ht="12.75">
      <c r="A67" s="61"/>
      <c r="C67" s="61"/>
      <c r="D67" s="60"/>
      <c r="E67" s="60"/>
      <c r="F67" s="60"/>
      <c r="G67" s="56"/>
      <c r="I67" s="28"/>
    </row>
    <row r="68" spans="1:9" s="54" customFormat="1" ht="12.75">
      <c r="A68" s="61"/>
      <c r="C68" s="61"/>
      <c r="D68" s="60"/>
      <c r="E68" s="60"/>
      <c r="F68" s="60"/>
      <c r="G68" s="56"/>
      <c r="I68" s="28"/>
    </row>
    <row r="69" spans="1:9" s="54" customFormat="1" ht="15" customHeight="1">
      <c r="A69" s="61" t="s">
        <v>66</v>
      </c>
      <c r="B69" s="65"/>
      <c r="C69" s="66"/>
      <c r="D69" s="65"/>
      <c r="E69" s="66"/>
      <c r="F69" s="67"/>
      <c r="G69" s="56"/>
      <c r="I69" s="28"/>
    </row>
    <row r="70" spans="1:9" s="54" customFormat="1" ht="15" customHeight="1">
      <c r="A70" s="61" t="s">
        <v>67</v>
      </c>
      <c r="B70" s="65"/>
      <c r="C70" s="66"/>
      <c r="D70" s="65"/>
      <c r="E70" s="66"/>
      <c r="F70" s="60"/>
      <c r="G70" s="65"/>
      <c r="I70" s="28"/>
    </row>
    <row r="71" spans="3:9" s="54" customFormat="1" ht="9.75" customHeight="1">
      <c r="C71" s="59"/>
      <c r="E71" s="59"/>
      <c r="F71" s="59"/>
      <c r="G71" s="65"/>
      <c r="I71" s="28"/>
    </row>
    <row r="72" spans="1:9" ht="12.75">
      <c r="A72" s="55"/>
      <c r="B72" s="55"/>
      <c r="C72" s="68"/>
      <c r="D72" s="55"/>
      <c r="E72" s="68"/>
      <c r="F72" s="68"/>
      <c r="I72" s="28"/>
    </row>
    <row r="73" spans="1:12" ht="12.75">
      <c r="A73" s="69"/>
      <c r="B73" s="69"/>
      <c r="C73" s="69"/>
      <c r="D73" s="69"/>
      <c r="E73" s="63"/>
      <c r="F73" s="63"/>
      <c r="G73" s="2"/>
      <c r="H73" s="2"/>
      <c r="I73" s="28"/>
      <c r="J73" s="2"/>
      <c r="K73" s="2"/>
      <c r="L73" s="2"/>
    </row>
    <row r="74" spans="6:9" ht="12.75">
      <c r="F74" s="66"/>
      <c r="I74" s="28"/>
    </row>
    <row r="75" spans="4:9" ht="12.75">
      <c r="D75" s="25">
        <f>+D51-D27</f>
        <v>0.3500051498413086</v>
      </c>
      <c r="F75" s="66"/>
      <c r="I75" s="28"/>
    </row>
    <row r="76" spans="4:9" ht="12.75">
      <c r="D76" s="71"/>
      <c r="E76" s="72"/>
      <c r="F76" s="72"/>
      <c r="I76" s="28"/>
    </row>
    <row r="77" spans="4:6" ht="12.75">
      <c r="D77" s="71"/>
      <c r="E77" s="72"/>
      <c r="F77" s="72"/>
    </row>
    <row r="78" spans="2:6" ht="12.75">
      <c r="B78" s="275" t="s">
        <v>68</v>
      </c>
      <c r="C78" s="275"/>
      <c r="D78" s="73">
        <f>+D51-D27</f>
        <v>0.3500051498413086</v>
      </c>
      <c r="E78" s="73">
        <f>+E51-E27</f>
        <v>0.049999237060546875</v>
      </c>
      <c r="F78" s="73"/>
    </row>
    <row r="79" ht="12.75">
      <c r="D79" s="51">
        <f>+D78/2</f>
        <v>0.1750025749206543</v>
      </c>
    </row>
    <row r="80" spans="4:6" ht="12.75">
      <c r="D80" s="71"/>
      <c r="E80" s="72"/>
      <c r="F80" s="72"/>
    </row>
    <row r="81" spans="4:6" ht="12.75">
      <c r="D81" s="71"/>
      <c r="E81" s="72"/>
      <c r="F81" s="72"/>
    </row>
    <row r="82" spans="4:6" ht="12.75">
      <c r="D82" s="71"/>
      <c r="E82" s="72"/>
      <c r="F82" s="72"/>
    </row>
    <row r="83" spans="4:6" ht="12.75">
      <c r="D83" s="71"/>
      <c r="E83" s="72"/>
      <c r="F83" s="72"/>
    </row>
    <row r="84" spans="5:6" ht="12.75">
      <c r="E84" s="72"/>
      <c r="F84" s="72"/>
    </row>
    <row r="85" spans="4:6" ht="12.75">
      <c r="D85" s="71"/>
      <c r="E85" s="72"/>
      <c r="F85" s="72"/>
    </row>
    <row r="86" spans="4:6" ht="12.75">
      <c r="D86" s="71"/>
      <c r="E86" s="72"/>
      <c r="F86" s="72"/>
    </row>
    <row r="87" spans="4:6" ht="12.75">
      <c r="D87" s="71"/>
      <c r="E87" s="72"/>
      <c r="F87" s="72"/>
    </row>
    <row r="88" spans="4:6" ht="12.75">
      <c r="D88" s="71"/>
      <c r="E88" s="72"/>
      <c r="F88" s="72"/>
    </row>
    <row r="89" spans="4:6" ht="12.75">
      <c r="D89" s="71"/>
      <c r="E89" s="72"/>
      <c r="F89" s="72"/>
    </row>
    <row r="90" spans="4:6" ht="12.75">
      <c r="D90" s="71"/>
      <c r="E90" s="72"/>
      <c r="F90" s="72"/>
    </row>
    <row r="91" spans="4:6" ht="12.75">
      <c r="D91" s="71"/>
      <c r="E91" s="72"/>
      <c r="F91" s="72"/>
    </row>
    <row r="92" spans="4:6" ht="12.75">
      <c r="D92" s="71"/>
      <c r="E92" s="72"/>
      <c r="F92" s="72"/>
    </row>
    <row r="93" spans="4:6" ht="12.75">
      <c r="D93" s="71"/>
      <c r="E93" s="72"/>
      <c r="F93" s="72"/>
    </row>
    <row r="94" spans="4:6" ht="12.75">
      <c r="D94" s="71"/>
      <c r="E94" s="72"/>
      <c r="F94" s="72"/>
    </row>
    <row r="95" spans="4:6" ht="12.75">
      <c r="D95" s="71"/>
      <c r="E95" s="72"/>
      <c r="F95" s="72"/>
    </row>
    <row r="96" spans="4:6" ht="12.75">
      <c r="D96" s="71"/>
      <c r="E96" s="72"/>
      <c r="F96" s="72"/>
    </row>
    <row r="97" spans="4:6" ht="12.75">
      <c r="D97" s="74"/>
      <c r="E97" s="72"/>
      <c r="F97" s="72"/>
    </row>
    <row r="98" spans="4:6" ht="12.75">
      <c r="D98" s="74"/>
      <c r="E98" s="72"/>
      <c r="F98" s="72"/>
    </row>
    <row r="99" spans="4:6" ht="12.75">
      <c r="D99" s="74"/>
      <c r="E99" s="72"/>
      <c r="F99" s="72"/>
    </row>
    <row r="100" spans="4:6" ht="12.75">
      <c r="D100" s="74"/>
      <c r="E100" s="72"/>
      <c r="F100" s="72"/>
    </row>
    <row r="101" spans="4:6" ht="12.75">
      <c r="D101" s="74"/>
      <c r="E101" s="72"/>
      <c r="F101" s="72"/>
    </row>
    <row r="102" spans="4:6" ht="12.75">
      <c r="D102" s="74"/>
      <c r="E102" s="72"/>
      <c r="F102" s="72"/>
    </row>
    <row r="103" spans="4:6" ht="12.75">
      <c r="D103" s="74"/>
      <c r="E103" s="72"/>
      <c r="F103" s="72"/>
    </row>
    <row r="104" spans="4:6" ht="12.75">
      <c r="D104" s="74"/>
      <c r="E104" s="72"/>
      <c r="F104" s="72"/>
    </row>
    <row r="105" spans="4:6" ht="12.75">
      <c r="D105" s="74"/>
      <c r="E105" s="72"/>
      <c r="F105" s="72"/>
    </row>
    <row r="106" spans="4:6" ht="12.75">
      <c r="D106" s="74"/>
      <c r="E106" s="72"/>
      <c r="F106" s="72"/>
    </row>
    <row r="107" spans="4:6" ht="12.75">
      <c r="D107" s="74"/>
      <c r="E107" s="72"/>
      <c r="F107" s="72"/>
    </row>
    <row r="108" spans="4:6" ht="12.75">
      <c r="D108" s="74"/>
      <c r="E108" s="72"/>
      <c r="F108" s="72"/>
    </row>
    <row r="109" spans="4:6" ht="12.75">
      <c r="D109" s="74"/>
      <c r="E109" s="72"/>
      <c r="F109" s="72"/>
    </row>
    <row r="110" spans="4:6" ht="12.75">
      <c r="D110" s="74"/>
      <c r="E110" s="72"/>
      <c r="F110" s="72"/>
    </row>
    <row r="111" spans="4:6" ht="12.75">
      <c r="D111" s="74"/>
      <c r="E111" s="72"/>
      <c r="F111" s="72"/>
    </row>
    <row r="112" spans="4:6" ht="12.75">
      <c r="D112" s="74"/>
      <c r="E112" s="72"/>
      <c r="F112" s="72"/>
    </row>
    <row r="113" spans="4:6" ht="12.75">
      <c r="D113" s="74"/>
      <c r="E113" s="72"/>
      <c r="F113" s="72"/>
    </row>
    <row r="114" spans="4:6" ht="12.75">
      <c r="D114" s="74"/>
      <c r="E114" s="72"/>
      <c r="F114" s="72"/>
    </row>
    <row r="115" spans="4:6" ht="12.75">
      <c r="D115" s="74"/>
      <c r="E115" s="72"/>
      <c r="F115" s="72"/>
    </row>
    <row r="116" spans="4:6" ht="12.75">
      <c r="D116" s="74"/>
      <c r="E116" s="72"/>
      <c r="F116" s="72"/>
    </row>
    <row r="117" spans="4:6" ht="12.75">
      <c r="D117" s="74"/>
      <c r="E117" s="72"/>
      <c r="F117" s="72"/>
    </row>
    <row r="118" spans="4:6" ht="12.75">
      <c r="D118" s="74"/>
      <c r="E118" s="72"/>
      <c r="F118" s="72"/>
    </row>
    <row r="119" spans="4:6" ht="12.75">
      <c r="D119" s="74"/>
      <c r="E119" s="72"/>
      <c r="F119" s="72"/>
    </row>
    <row r="120" spans="4:6" ht="12.75">
      <c r="D120" s="74"/>
      <c r="E120" s="72"/>
      <c r="F120" s="72"/>
    </row>
    <row r="121" spans="4:6" ht="12.75">
      <c r="D121" s="74"/>
      <c r="E121" s="72"/>
      <c r="F121" s="72"/>
    </row>
    <row r="122" spans="4:6" ht="12.75">
      <c r="D122" s="74"/>
      <c r="E122" s="72"/>
      <c r="F122" s="72"/>
    </row>
    <row r="123" spans="4:6" ht="12.75">
      <c r="D123" s="74"/>
      <c r="E123" s="72"/>
      <c r="F123" s="72"/>
    </row>
    <row r="124" spans="4:6" ht="12.75">
      <c r="D124" s="74"/>
      <c r="E124" s="72"/>
      <c r="F124" s="72"/>
    </row>
    <row r="125" spans="4:6" ht="12.75">
      <c r="D125" s="74"/>
      <c r="E125" s="72"/>
      <c r="F125" s="72"/>
    </row>
    <row r="126" spans="4:6" ht="12.75">
      <c r="D126" s="74"/>
      <c r="E126" s="72"/>
      <c r="F126" s="72"/>
    </row>
    <row r="127" spans="4:6" ht="12.75">
      <c r="D127" s="74"/>
      <c r="E127" s="72"/>
      <c r="F127" s="72"/>
    </row>
    <row r="128" spans="4:6" ht="12.75">
      <c r="D128" s="74"/>
      <c r="E128" s="72"/>
      <c r="F128" s="72"/>
    </row>
    <row r="129" spans="4:6" ht="12.75">
      <c r="D129" s="74"/>
      <c r="E129" s="72"/>
      <c r="F129" s="72"/>
    </row>
    <row r="130" spans="4:6" ht="12.75">
      <c r="D130" s="74"/>
      <c r="E130" s="72"/>
      <c r="F130" s="72"/>
    </row>
    <row r="131" spans="4:6" ht="12.75">
      <c r="D131" s="74"/>
      <c r="E131" s="72"/>
      <c r="F131" s="72"/>
    </row>
    <row r="132" spans="4:6" ht="12.75">
      <c r="D132" s="74"/>
      <c r="E132" s="72"/>
      <c r="F132" s="72"/>
    </row>
    <row r="133" spans="4:6" ht="12.75">
      <c r="D133" s="74"/>
      <c r="E133" s="72"/>
      <c r="F133" s="72"/>
    </row>
    <row r="134" spans="4:6" ht="12.75">
      <c r="D134" s="74"/>
      <c r="E134" s="72"/>
      <c r="F134" s="72"/>
    </row>
    <row r="135" spans="4:6" ht="12.75">
      <c r="D135" s="74"/>
      <c r="E135" s="72"/>
      <c r="F135" s="72"/>
    </row>
    <row r="136" spans="4:6" ht="12.75">
      <c r="D136" s="74"/>
      <c r="E136" s="72"/>
      <c r="F136" s="72"/>
    </row>
    <row r="137" spans="4:6" ht="12.75">
      <c r="D137" s="74"/>
      <c r="E137" s="72"/>
      <c r="F137" s="72"/>
    </row>
    <row r="138" spans="4:6" ht="12.75">
      <c r="D138" s="74"/>
      <c r="E138" s="72"/>
      <c r="F138" s="72"/>
    </row>
    <row r="139" spans="4:6" ht="12.75">
      <c r="D139" s="74"/>
      <c r="E139" s="72"/>
      <c r="F139" s="72"/>
    </row>
    <row r="140" spans="4:6" ht="12.75">
      <c r="D140" s="74"/>
      <c r="E140" s="72"/>
      <c r="F140" s="72"/>
    </row>
    <row r="141" spans="4:6" ht="12.75">
      <c r="D141" s="74"/>
      <c r="E141" s="72"/>
      <c r="F141" s="72"/>
    </row>
    <row r="142" spans="4:6" ht="12.75">
      <c r="D142" s="74"/>
      <c r="E142" s="72"/>
      <c r="F142" s="72"/>
    </row>
    <row r="143" spans="4:6" ht="12.75">
      <c r="D143" s="74"/>
      <c r="E143" s="72"/>
      <c r="F143" s="72"/>
    </row>
    <row r="144" spans="4:6" ht="12.75">
      <c r="D144" s="74"/>
      <c r="E144" s="72"/>
      <c r="F144" s="72"/>
    </row>
    <row r="145" spans="4:6" ht="12.75">
      <c r="D145" s="74"/>
      <c r="E145" s="72"/>
      <c r="F145" s="72"/>
    </row>
    <row r="146" spans="4:6" ht="12.75">
      <c r="D146" s="74"/>
      <c r="E146" s="72"/>
      <c r="F146" s="72"/>
    </row>
    <row r="147" spans="4:6" ht="12.75">
      <c r="D147" s="74"/>
      <c r="E147" s="72"/>
      <c r="F147" s="72"/>
    </row>
    <row r="148" spans="4:6" ht="12.75">
      <c r="D148" s="74"/>
      <c r="E148" s="72"/>
      <c r="F148" s="72"/>
    </row>
    <row r="149" spans="4:6" ht="12.75">
      <c r="D149" s="74"/>
      <c r="E149" s="72"/>
      <c r="F149" s="72"/>
    </row>
    <row r="150" spans="4:6" ht="12.75">
      <c r="D150" s="74"/>
      <c r="E150" s="72"/>
      <c r="F150" s="72"/>
    </row>
    <row r="151" spans="4:6" ht="12.75">
      <c r="D151" s="74"/>
      <c r="E151" s="72"/>
      <c r="F151" s="72"/>
    </row>
    <row r="152" spans="4:6" ht="12.75">
      <c r="D152" s="74"/>
      <c r="E152" s="72"/>
      <c r="F152" s="72"/>
    </row>
    <row r="153" spans="4:6" ht="12.75">
      <c r="D153" s="74"/>
      <c r="E153" s="72"/>
      <c r="F153" s="72"/>
    </row>
    <row r="154" spans="4:6" ht="12.75">
      <c r="D154" s="74"/>
      <c r="E154" s="72"/>
      <c r="F154" s="72"/>
    </row>
    <row r="155" spans="4:6" ht="12.75">
      <c r="D155" s="74"/>
      <c r="E155" s="72"/>
      <c r="F155" s="72"/>
    </row>
    <row r="156" spans="4:6" ht="12.75">
      <c r="D156" s="74"/>
      <c r="E156" s="72"/>
      <c r="F156" s="72"/>
    </row>
    <row r="157" spans="4:6" ht="12.75">
      <c r="D157" s="74"/>
      <c r="E157" s="72"/>
      <c r="F157" s="72"/>
    </row>
    <row r="158" spans="4:6" ht="12.75">
      <c r="D158" s="74"/>
      <c r="E158" s="72"/>
      <c r="F158" s="72"/>
    </row>
    <row r="159" spans="4:6" ht="12.75">
      <c r="D159" s="74"/>
      <c r="E159" s="72"/>
      <c r="F159" s="72"/>
    </row>
    <row r="160" spans="4:6" ht="12.75">
      <c r="D160" s="74"/>
      <c r="E160" s="72"/>
      <c r="F160" s="72"/>
    </row>
    <row r="161" spans="4:6" ht="12.75">
      <c r="D161" s="74"/>
      <c r="E161" s="72"/>
      <c r="F161" s="72"/>
    </row>
    <row r="162" spans="4:6" ht="12.75">
      <c r="D162" s="74"/>
      <c r="E162" s="72"/>
      <c r="F162" s="72"/>
    </row>
    <row r="163" spans="4:6" ht="12.75">
      <c r="D163" s="74"/>
      <c r="E163" s="72"/>
      <c r="F163" s="72"/>
    </row>
    <row r="164" spans="4:6" ht="12.75">
      <c r="D164" s="74"/>
      <c r="E164" s="72"/>
      <c r="F164" s="72"/>
    </row>
    <row r="165" spans="4:6" ht="12.75">
      <c r="D165" s="74"/>
      <c r="E165" s="72"/>
      <c r="F165" s="72"/>
    </row>
    <row r="166" spans="4:6" ht="12.75">
      <c r="D166" s="74"/>
      <c r="E166" s="72"/>
      <c r="F166" s="72"/>
    </row>
    <row r="167" spans="4:6" ht="12.75">
      <c r="D167" s="74"/>
      <c r="E167" s="72"/>
      <c r="F167" s="72"/>
    </row>
    <row r="168" spans="4:6" ht="12.75">
      <c r="D168" s="74"/>
      <c r="E168" s="72"/>
      <c r="F168" s="72"/>
    </row>
    <row r="169" spans="4:6" ht="12.75">
      <c r="D169" s="74"/>
      <c r="E169" s="72"/>
      <c r="F169" s="72"/>
    </row>
    <row r="170" spans="4:6" ht="12.75">
      <c r="D170" s="74"/>
      <c r="E170" s="72"/>
      <c r="F170" s="72"/>
    </row>
    <row r="171" spans="4:6" ht="12.75">
      <c r="D171" s="74"/>
      <c r="E171" s="72"/>
      <c r="F171" s="72"/>
    </row>
    <row r="172" spans="4:6" ht="12.75">
      <c r="D172" s="74"/>
      <c r="E172" s="72"/>
      <c r="F172" s="72"/>
    </row>
    <row r="173" spans="4:6" ht="12.75">
      <c r="D173" s="74"/>
      <c r="E173" s="72"/>
      <c r="F173" s="72"/>
    </row>
    <row r="174" spans="4:6" ht="12.75">
      <c r="D174" s="74"/>
      <c r="E174" s="72"/>
      <c r="F174" s="72"/>
    </row>
    <row r="175" spans="4:6" ht="12.75">
      <c r="D175" s="74"/>
      <c r="E175" s="72"/>
      <c r="F175" s="72"/>
    </row>
    <row r="176" spans="4:6" ht="12.75">
      <c r="D176" s="74"/>
      <c r="E176" s="72"/>
      <c r="F176" s="72"/>
    </row>
    <row r="177" spans="4:6" ht="12.75">
      <c r="D177" s="74"/>
      <c r="E177" s="72"/>
      <c r="F177" s="72"/>
    </row>
    <row r="178" spans="4:6" ht="12.75">
      <c r="D178" s="74"/>
      <c r="E178" s="72"/>
      <c r="F178" s="72"/>
    </row>
    <row r="179" spans="4:6" ht="12.75">
      <c r="D179" s="74"/>
      <c r="E179" s="72"/>
      <c r="F179" s="72"/>
    </row>
    <row r="180" spans="4:6" ht="12.75">
      <c r="D180" s="74"/>
      <c r="E180" s="72"/>
      <c r="F180" s="72"/>
    </row>
    <row r="181" spans="4:6" ht="12.75">
      <c r="D181" s="74"/>
      <c r="E181" s="72"/>
      <c r="F181" s="72"/>
    </row>
    <row r="182" spans="4:6" ht="12.75">
      <c r="D182" s="74"/>
      <c r="E182" s="72"/>
      <c r="F182" s="72"/>
    </row>
    <row r="183" spans="4:6" ht="12.75">
      <c r="D183" s="74"/>
      <c r="E183" s="72"/>
      <c r="F183" s="72"/>
    </row>
    <row r="184" spans="4:6" ht="12.75">
      <c r="D184" s="74"/>
      <c r="E184" s="72"/>
      <c r="F184" s="72"/>
    </row>
    <row r="185" spans="4:6" ht="12.75">
      <c r="D185" s="74"/>
      <c r="E185" s="72"/>
      <c r="F185" s="72"/>
    </row>
    <row r="186" spans="4:6" ht="12.75">
      <c r="D186" s="74"/>
      <c r="E186" s="72"/>
      <c r="F186" s="72"/>
    </row>
    <row r="187" spans="4:6" ht="12.75">
      <c r="D187" s="74"/>
      <c r="E187" s="72"/>
      <c r="F187" s="72"/>
    </row>
    <row r="188" spans="4:6" ht="12.75">
      <c r="D188" s="74"/>
      <c r="E188" s="72"/>
      <c r="F188" s="72"/>
    </row>
    <row r="189" spans="4:6" ht="12.75">
      <c r="D189" s="74"/>
      <c r="E189" s="72"/>
      <c r="F189" s="72"/>
    </row>
    <row r="190" spans="4:6" ht="12.75">
      <c r="D190" s="74"/>
      <c r="E190" s="72"/>
      <c r="F190" s="72"/>
    </row>
    <row r="191" spans="4:6" ht="12.75">
      <c r="D191" s="74"/>
      <c r="E191" s="72"/>
      <c r="F191" s="72"/>
    </row>
    <row r="192" spans="4:6" ht="12.75">
      <c r="D192" s="74"/>
      <c r="E192" s="72"/>
      <c r="F192" s="72"/>
    </row>
    <row r="193" spans="4:6" ht="12.75">
      <c r="D193" s="74"/>
      <c r="E193" s="72"/>
      <c r="F193" s="72"/>
    </row>
    <row r="194" spans="4:6" ht="12.75">
      <c r="D194" s="74"/>
      <c r="E194" s="72"/>
      <c r="F194" s="72"/>
    </row>
    <row r="195" spans="4:6" ht="12.75">
      <c r="D195" s="74"/>
      <c r="E195" s="72"/>
      <c r="F195" s="72"/>
    </row>
    <row r="196" spans="4:6" ht="12.75">
      <c r="D196" s="74"/>
      <c r="E196" s="72"/>
      <c r="F196" s="72"/>
    </row>
    <row r="197" spans="4:6" ht="12.75">
      <c r="D197" s="74"/>
      <c r="E197" s="72"/>
      <c r="F197" s="72"/>
    </row>
    <row r="198" spans="4:6" ht="12.75">
      <c r="D198" s="74"/>
      <c r="E198" s="72"/>
      <c r="F198" s="72"/>
    </row>
    <row r="199" spans="4:6" ht="12.75">
      <c r="D199" s="74"/>
      <c r="E199" s="72"/>
      <c r="F199" s="72"/>
    </row>
    <row r="200" spans="4:6" ht="12.75">
      <c r="D200" s="74"/>
      <c r="E200" s="72"/>
      <c r="F200" s="72"/>
    </row>
    <row r="201" spans="4:6" ht="12.75">
      <c r="D201" s="74"/>
      <c r="E201" s="72"/>
      <c r="F201" s="72"/>
    </row>
    <row r="202" spans="4:6" ht="12.75">
      <c r="D202" s="74"/>
      <c r="E202" s="72"/>
      <c r="F202" s="72"/>
    </row>
    <row r="203" spans="4:6" ht="12.75">
      <c r="D203" s="74"/>
      <c r="E203" s="72"/>
      <c r="F203" s="72"/>
    </row>
    <row r="204" spans="4:6" ht="12.75">
      <c r="D204" s="74"/>
      <c r="E204" s="72"/>
      <c r="F204" s="72"/>
    </row>
    <row r="205" spans="4:6" ht="12.75">
      <c r="D205" s="74"/>
      <c r="E205" s="72"/>
      <c r="F205" s="72"/>
    </row>
    <row r="206" spans="4:6" ht="12.75">
      <c r="D206" s="74"/>
      <c r="E206" s="72"/>
      <c r="F206" s="72"/>
    </row>
    <row r="207" spans="4:6" ht="12.75">
      <c r="D207" s="74"/>
      <c r="E207" s="72"/>
      <c r="F207" s="72"/>
    </row>
    <row r="208" spans="4:6" ht="12.75">
      <c r="D208" s="74"/>
      <c r="E208" s="72"/>
      <c r="F208" s="72"/>
    </row>
    <row r="209" spans="4:6" ht="12.75">
      <c r="D209" s="74"/>
      <c r="E209" s="72"/>
      <c r="F209" s="72"/>
    </row>
    <row r="210" spans="4:6" ht="12.75">
      <c r="D210" s="74"/>
      <c r="E210" s="72"/>
      <c r="F210" s="72"/>
    </row>
    <row r="211" spans="4:6" ht="12.75">
      <c r="D211" s="74"/>
      <c r="E211" s="72"/>
      <c r="F211" s="72"/>
    </row>
    <row r="212" spans="4:6" ht="12.75">
      <c r="D212" s="74"/>
      <c r="E212" s="72"/>
      <c r="F212" s="72"/>
    </row>
    <row r="213" spans="4:6" ht="12.75">
      <c r="D213" s="74"/>
      <c r="E213" s="72"/>
      <c r="F213" s="72"/>
    </row>
    <row r="214" spans="4:6" ht="12.75">
      <c r="D214" s="74"/>
      <c r="E214" s="72"/>
      <c r="F214" s="72"/>
    </row>
    <row r="215" spans="4:6" ht="12.75">
      <c r="D215" s="74"/>
      <c r="E215" s="72"/>
      <c r="F215" s="72"/>
    </row>
    <row r="216" spans="4:6" ht="12.75">
      <c r="D216" s="74"/>
      <c r="E216" s="72"/>
      <c r="F216" s="72"/>
    </row>
    <row r="217" spans="4:6" ht="12.75">
      <c r="D217" s="74"/>
      <c r="E217" s="72"/>
      <c r="F217" s="72"/>
    </row>
    <row r="218" spans="4:6" ht="12.75">
      <c r="D218" s="74"/>
      <c r="E218" s="72"/>
      <c r="F218" s="72"/>
    </row>
    <row r="219" spans="4:6" ht="12.75">
      <c r="D219" s="74"/>
      <c r="E219" s="72"/>
      <c r="F219" s="72"/>
    </row>
    <row r="220" spans="4:6" ht="12.75">
      <c r="D220" s="74"/>
      <c r="E220" s="72"/>
      <c r="F220" s="72"/>
    </row>
    <row r="221" spans="4:6" ht="12.75">
      <c r="D221" s="74"/>
      <c r="E221" s="72"/>
      <c r="F221" s="72"/>
    </row>
    <row r="222" spans="4:6" ht="12.75">
      <c r="D222" s="74"/>
      <c r="E222" s="72"/>
      <c r="F222" s="72"/>
    </row>
    <row r="223" spans="4:6" ht="12.75">
      <c r="D223" s="74"/>
      <c r="E223" s="72"/>
      <c r="F223" s="72"/>
    </row>
    <row r="224" spans="4:6" ht="12.75">
      <c r="D224" s="74"/>
      <c r="E224" s="72"/>
      <c r="F224" s="72"/>
    </row>
    <row r="225" spans="4:6" ht="12.75">
      <c r="D225" s="74"/>
      <c r="E225" s="72"/>
      <c r="F225" s="72"/>
    </row>
    <row r="226" spans="4:6" ht="12.75">
      <c r="D226" s="74"/>
      <c r="E226" s="72"/>
      <c r="F226" s="72"/>
    </row>
    <row r="227" spans="4:6" ht="12.75">
      <c r="D227" s="74"/>
      <c r="E227" s="72"/>
      <c r="F227" s="72"/>
    </row>
    <row r="228" spans="4:6" ht="12.75">
      <c r="D228" s="74"/>
      <c r="E228" s="72"/>
      <c r="F228" s="72"/>
    </row>
    <row r="229" spans="4:6" ht="12.75">
      <c r="D229" s="74"/>
      <c r="E229" s="72"/>
      <c r="F229" s="72"/>
    </row>
    <row r="230" spans="4:6" ht="12.75">
      <c r="D230" s="74"/>
      <c r="E230" s="72"/>
      <c r="F230" s="72"/>
    </row>
    <row r="231" spans="4:6" ht="12.75">
      <c r="D231" s="74"/>
      <c r="E231" s="72"/>
      <c r="F231" s="72"/>
    </row>
    <row r="232" spans="4:6" ht="12.75">
      <c r="D232" s="74"/>
      <c r="E232" s="72"/>
      <c r="F232" s="72"/>
    </row>
    <row r="233" spans="4:6" ht="12.75">
      <c r="D233" s="74"/>
      <c r="E233" s="72"/>
      <c r="F233" s="72"/>
    </row>
    <row r="234" spans="4:6" ht="12.75">
      <c r="D234" s="74"/>
      <c r="E234" s="72"/>
      <c r="F234" s="72"/>
    </row>
    <row r="235" spans="4:6" ht="12.75">
      <c r="D235" s="74"/>
      <c r="E235" s="72"/>
      <c r="F235" s="72"/>
    </row>
    <row r="236" spans="4:6" ht="12.75">
      <c r="D236" s="74"/>
      <c r="E236" s="72"/>
      <c r="F236" s="72"/>
    </row>
    <row r="237" spans="4:6" ht="12.75">
      <c r="D237" s="74"/>
      <c r="E237" s="72"/>
      <c r="F237" s="72"/>
    </row>
    <row r="238" spans="4:6" ht="12.75">
      <c r="D238" s="74"/>
      <c r="E238" s="72"/>
      <c r="F238" s="72"/>
    </row>
    <row r="239" spans="4:6" ht="12.75">
      <c r="D239" s="74"/>
      <c r="E239" s="72"/>
      <c r="F239" s="72"/>
    </row>
    <row r="240" spans="4:6" ht="12.75">
      <c r="D240" s="74"/>
      <c r="E240" s="72"/>
      <c r="F240" s="72"/>
    </row>
    <row r="241" spans="4:6" ht="12.75">
      <c r="D241" s="74"/>
      <c r="E241" s="72"/>
      <c r="F241" s="72"/>
    </row>
    <row r="242" spans="4:6" ht="12.75">
      <c r="D242" s="74"/>
      <c r="E242" s="72"/>
      <c r="F242" s="72"/>
    </row>
    <row r="243" spans="4:6" ht="12.75">
      <c r="D243" s="74"/>
      <c r="E243" s="72"/>
      <c r="F243" s="72"/>
    </row>
    <row r="244" spans="4:6" ht="12.75">
      <c r="D244" s="74"/>
      <c r="E244" s="72"/>
      <c r="F244" s="72"/>
    </row>
    <row r="245" spans="4:6" ht="12.75">
      <c r="D245" s="74"/>
      <c r="E245" s="72"/>
      <c r="F245" s="72"/>
    </row>
    <row r="246" spans="4:6" ht="12.75">
      <c r="D246" s="74"/>
      <c r="E246" s="72"/>
      <c r="F246" s="72"/>
    </row>
    <row r="247" spans="4:6" ht="12.75">
      <c r="D247" s="74"/>
      <c r="E247" s="72"/>
      <c r="F247" s="72"/>
    </row>
    <row r="248" spans="4:6" ht="12.75">
      <c r="D248" s="74"/>
      <c r="E248" s="72"/>
      <c r="F248" s="72"/>
    </row>
    <row r="249" spans="4:6" ht="12.75">
      <c r="D249" s="74"/>
      <c r="E249" s="72"/>
      <c r="F249" s="72"/>
    </row>
    <row r="250" spans="4:6" ht="12.75">
      <c r="D250" s="74"/>
      <c r="E250" s="72"/>
      <c r="F250" s="72"/>
    </row>
    <row r="251" spans="4:6" ht="12.75">
      <c r="D251" s="74"/>
      <c r="E251" s="72"/>
      <c r="F251" s="72"/>
    </row>
    <row r="252" spans="4:6" ht="12.75">
      <c r="D252" s="74"/>
      <c r="E252" s="72"/>
      <c r="F252" s="72"/>
    </row>
    <row r="253" spans="4:6" ht="12.75">
      <c r="D253" s="74"/>
      <c r="E253" s="72"/>
      <c r="F253" s="72"/>
    </row>
    <row r="254" spans="4:6" ht="12.75">
      <c r="D254" s="74"/>
      <c r="E254" s="72"/>
      <c r="F254" s="72"/>
    </row>
    <row r="255" spans="4:6" ht="12.75">
      <c r="D255" s="74"/>
      <c r="E255" s="72"/>
      <c r="F255" s="72"/>
    </row>
    <row r="256" spans="4:6" ht="12.75">
      <c r="D256" s="74"/>
      <c r="E256" s="72"/>
      <c r="F256" s="72"/>
    </row>
    <row r="257" spans="4:6" ht="12.75">
      <c r="D257" s="74"/>
      <c r="E257" s="72"/>
      <c r="F257" s="72"/>
    </row>
    <row r="258" spans="4:6" ht="12.75">
      <c r="D258" s="74"/>
      <c r="E258" s="72"/>
      <c r="F258" s="72"/>
    </row>
    <row r="259" spans="4:6" ht="12.75">
      <c r="D259" s="74"/>
      <c r="E259" s="72"/>
      <c r="F259" s="72"/>
    </row>
    <row r="260" spans="4:6" ht="12.75">
      <c r="D260" s="74"/>
      <c r="E260" s="72"/>
      <c r="F260" s="72"/>
    </row>
    <row r="261" spans="4:6" ht="12.75">
      <c r="D261" s="74"/>
      <c r="E261" s="72"/>
      <c r="F261" s="72"/>
    </row>
    <row r="262" spans="4:6" ht="12.75">
      <c r="D262" s="74"/>
      <c r="E262" s="72"/>
      <c r="F262" s="72"/>
    </row>
    <row r="263" spans="4:6" ht="12.75">
      <c r="D263" s="74"/>
      <c r="E263" s="72"/>
      <c r="F263" s="72"/>
    </row>
    <row r="264" spans="4:6" ht="12.75">
      <c r="D264" s="74"/>
      <c r="E264" s="72"/>
      <c r="F264" s="72"/>
    </row>
    <row r="265" spans="4:6" ht="12.75">
      <c r="D265" s="74"/>
      <c r="E265" s="72"/>
      <c r="F265" s="72"/>
    </row>
    <row r="266" spans="4:6" ht="12.75">
      <c r="D266" s="74"/>
      <c r="E266" s="72"/>
      <c r="F266" s="72"/>
    </row>
    <row r="267" spans="4:6" ht="12.75">
      <c r="D267" s="74"/>
      <c r="E267" s="72"/>
      <c r="F267" s="72"/>
    </row>
    <row r="268" spans="4:6" ht="12.75">
      <c r="D268" s="74"/>
      <c r="E268" s="72"/>
      <c r="F268" s="72"/>
    </row>
    <row r="269" spans="4:6" ht="12.75">
      <c r="D269" s="74"/>
      <c r="E269" s="72"/>
      <c r="F269" s="72"/>
    </row>
    <row r="270" spans="4:6" ht="12.75">
      <c r="D270" s="74"/>
      <c r="E270" s="72"/>
      <c r="F270" s="72"/>
    </row>
    <row r="271" spans="4:6" ht="12.75">
      <c r="D271" s="74"/>
      <c r="E271" s="72"/>
      <c r="F271" s="72"/>
    </row>
    <row r="272" spans="4:6" ht="12.75">
      <c r="D272" s="74"/>
      <c r="E272" s="72"/>
      <c r="F272" s="72"/>
    </row>
    <row r="273" spans="4:6" ht="12.75">
      <c r="D273" s="74"/>
      <c r="E273" s="72"/>
      <c r="F273" s="72"/>
    </row>
    <row r="274" spans="4:6" ht="12.75">
      <c r="D274" s="74"/>
      <c r="E274" s="72"/>
      <c r="F274" s="72"/>
    </row>
    <row r="275" spans="4:6" ht="12.75">
      <c r="D275" s="74"/>
      <c r="E275" s="72"/>
      <c r="F275" s="72"/>
    </row>
    <row r="276" spans="4:6" ht="12.75">
      <c r="D276" s="74"/>
      <c r="E276" s="72"/>
      <c r="F276" s="72"/>
    </row>
    <row r="277" spans="4:6" ht="12.75">
      <c r="D277" s="74"/>
      <c r="E277" s="72"/>
      <c r="F277" s="72"/>
    </row>
    <row r="278" spans="4:6" ht="12.75">
      <c r="D278" s="74"/>
      <c r="E278" s="72"/>
      <c r="F278" s="72"/>
    </row>
    <row r="279" spans="4:6" ht="12.75">
      <c r="D279" s="74"/>
      <c r="E279" s="72"/>
      <c r="F279" s="72"/>
    </row>
    <row r="280" spans="4:6" ht="12.75">
      <c r="D280" s="74"/>
      <c r="E280" s="72"/>
      <c r="F280" s="72"/>
    </row>
    <row r="281" spans="4:6" ht="12.75">
      <c r="D281" s="74"/>
      <c r="E281" s="72"/>
      <c r="F281" s="72"/>
    </row>
    <row r="282" spans="4:6" ht="12.75">
      <c r="D282" s="74"/>
      <c r="E282" s="72"/>
      <c r="F282" s="72"/>
    </row>
    <row r="283" spans="4:6" ht="12.75">
      <c r="D283" s="74"/>
      <c r="E283" s="72"/>
      <c r="F283" s="72"/>
    </row>
    <row r="284" spans="4:6" ht="12.75">
      <c r="D284" s="74"/>
      <c r="E284" s="72"/>
      <c r="F284" s="72"/>
    </row>
    <row r="285" spans="4:6" ht="12.75">
      <c r="D285" s="74"/>
      <c r="E285" s="72"/>
      <c r="F285" s="72"/>
    </row>
    <row r="286" spans="4:6" ht="12.75">
      <c r="D286" s="74"/>
      <c r="E286" s="72"/>
      <c r="F286" s="72"/>
    </row>
    <row r="287" spans="4:6" ht="12.75">
      <c r="D287" s="74"/>
      <c r="E287" s="72"/>
      <c r="F287" s="72"/>
    </row>
    <row r="288" spans="4:6" ht="12.75">
      <c r="D288" s="74"/>
      <c r="E288" s="72"/>
      <c r="F288" s="72"/>
    </row>
    <row r="289" spans="4:6" ht="12.75">
      <c r="D289" s="74"/>
      <c r="E289" s="72"/>
      <c r="F289" s="72"/>
    </row>
    <row r="290" spans="4:6" ht="12.75">
      <c r="D290" s="74"/>
      <c r="E290" s="72"/>
      <c r="F290" s="72"/>
    </row>
    <row r="291" spans="4:6" ht="12.75">
      <c r="D291" s="74"/>
      <c r="E291" s="72"/>
      <c r="F291" s="72"/>
    </row>
    <row r="292" spans="4:6" ht="12.75">
      <c r="D292" s="74"/>
      <c r="E292" s="72"/>
      <c r="F292" s="72"/>
    </row>
    <row r="293" spans="4:6" ht="12.75">
      <c r="D293" s="74"/>
      <c r="E293" s="72"/>
      <c r="F293" s="72"/>
    </row>
    <row r="294" spans="4:6" ht="12.75">
      <c r="D294" s="74"/>
      <c r="E294" s="72"/>
      <c r="F294" s="72"/>
    </row>
    <row r="295" spans="4:6" ht="12.75">
      <c r="D295" s="74"/>
      <c r="E295" s="72"/>
      <c r="F295" s="72"/>
    </row>
    <row r="296" spans="4:6" ht="12.75">
      <c r="D296" s="74"/>
      <c r="E296" s="72"/>
      <c r="F296" s="72"/>
    </row>
    <row r="297" spans="4:6" ht="12.75">
      <c r="D297" s="74"/>
      <c r="E297" s="72"/>
      <c r="F297" s="72"/>
    </row>
    <row r="298" spans="4:6" ht="12.75">
      <c r="D298" s="74"/>
      <c r="E298" s="72"/>
      <c r="F298" s="72"/>
    </row>
    <row r="299" spans="4:6" ht="12.75">
      <c r="D299" s="74"/>
      <c r="E299" s="72"/>
      <c r="F299" s="72"/>
    </row>
    <row r="300" spans="4:6" ht="12.75">
      <c r="D300" s="74"/>
      <c r="E300" s="72"/>
      <c r="F300" s="72"/>
    </row>
    <row r="301" spans="4:6" ht="12.75">
      <c r="D301" s="74"/>
      <c r="E301" s="72"/>
      <c r="F301" s="72"/>
    </row>
    <row r="302" spans="4:6" ht="12.75">
      <c r="D302" s="74"/>
      <c r="E302" s="72"/>
      <c r="F302" s="72"/>
    </row>
    <row r="303" spans="4:6" ht="12.75">
      <c r="D303" s="74"/>
      <c r="E303" s="72"/>
      <c r="F303" s="72"/>
    </row>
    <row r="304" spans="4:6" ht="12.75">
      <c r="D304" s="74"/>
      <c r="E304" s="72"/>
      <c r="F304" s="72"/>
    </row>
    <row r="305" spans="4:6" ht="12.75">
      <c r="D305" s="74"/>
      <c r="E305" s="72"/>
      <c r="F305" s="72"/>
    </row>
    <row r="306" spans="4:6" ht="12.75">
      <c r="D306" s="74"/>
      <c r="E306" s="72"/>
      <c r="F306" s="72"/>
    </row>
    <row r="307" spans="4:6" ht="12.75">
      <c r="D307" s="74"/>
      <c r="E307" s="72"/>
      <c r="F307" s="72"/>
    </row>
    <row r="308" spans="4:6" ht="12.75">
      <c r="D308" s="74"/>
      <c r="E308" s="72"/>
      <c r="F308" s="72"/>
    </row>
    <row r="309" spans="4:6" ht="12.75">
      <c r="D309" s="74"/>
      <c r="E309" s="72"/>
      <c r="F309" s="72"/>
    </row>
    <row r="310" spans="4:6" ht="12.75">
      <c r="D310" s="74"/>
      <c r="E310" s="72"/>
      <c r="F310" s="72"/>
    </row>
    <row r="311" spans="4:6" ht="12.75">
      <c r="D311" s="74"/>
      <c r="E311" s="72"/>
      <c r="F311" s="72"/>
    </row>
    <row r="312" spans="4:6" ht="12.75">
      <c r="D312" s="74"/>
      <c r="E312" s="72"/>
      <c r="F312" s="72"/>
    </row>
    <row r="313" spans="4:6" ht="12.75">
      <c r="D313" s="74"/>
      <c r="E313" s="72"/>
      <c r="F313" s="72"/>
    </row>
    <row r="314" spans="4:6" ht="12.75">
      <c r="D314" s="74"/>
      <c r="E314" s="72"/>
      <c r="F314" s="72"/>
    </row>
    <row r="315" spans="4:6" ht="12.75">
      <c r="D315" s="74"/>
      <c r="E315" s="72"/>
      <c r="F315" s="72"/>
    </row>
    <row r="316" spans="4:6" ht="12.75">
      <c r="D316" s="74"/>
      <c r="E316" s="72"/>
      <c r="F316" s="72"/>
    </row>
    <row r="317" spans="4:6" ht="12.75">
      <c r="D317" s="74"/>
      <c r="E317" s="72"/>
      <c r="F317" s="72"/>
    </row>
    <row r="318" spans="4:6" ht="12.75">
      <c r="D318" s="74"/>
      <c r="E318" s="72"/>
      <c r="F318" s="72"/>
    </row>
    <row r="319" spans="4:6" ht="12.75">
      <c r="D319" s="74"/>
      <c r="E319" s="72"/>
      <c r="F319" s="72"/>
    </row>
    <row r="320" spans="4:6" ht="12.75">
      <c r="D320" s="74"/>
      <c r="E320" s="72"/>
      <c r="F320" s="72"/>
    </row>
    <row r="321" spans="4:6" ht="12.75">
      <c r="D321" s="74"/>
      <c r="E321" s="72"/>
      <c r="F321" s="72"/>
    </row>
    <row r="322" spans="4:6" ht="12.75">
      <c r="D322" s="74"/>
      <c r="E322" s="72"/>
      <c r="F322" s="72"/>
    </row>
    <row r="323" spans="4:6" ht="12.75">
      <c r="D323" s="74"/>
      <c r="E323" s="72"/>
      <c r="F323" s="72"/>
    </row>
    <row r="324" spans="4:6" ht="12.75">
      <c r="D324" s="74"/>
      <c r="E324" s="72"/>
      <c r="F324" s="72"/>
    </row>
    <row r="325" spans="4:6" ht="12.75">
      <c r="D325" s="74"/>
      <c r="E325" s="72"/>
      <c r="F325" s="72"/>
    </row>
    <row r="326" spans="4:6" ht="12.75">
      <c r="D326" s="74"/>
      <c r="E326" s="72"/>
      <c r="F326" s="72"/>
    </row>
    <row r="327" spans="4:6" ht="12.75">
      <c r="D327" s="74"/>
      <c r="E327" s="72"/>
      <c r="F327" s="72"/>
    </row>
    <row r="328" spans="4:6" ht="12.75">
      <c r="D328" s="74"/>
      <c r="E328" s="72"/>
      <c r="F328" s="72"/>
    </row>
    <row r="329" spans="4:6" ht="12.75">
      <c r="D329" s="74"/>
      <c r="E329" s="72"/>
      <c r="F329" s="72"/>
    </row>
    <row r="330" spans="4:6" ht="12.75">
      <c r="D330" s="74"/>
      <c r="E330" s="72"/>
      <c r="F330" s="72"/>
    </row>
    <row r="331" spans="4:6" ht="12.75">
      <c r="D331" s="74"/>
      <c r="E331" s="72"/>
      <c r="F331" s="72"/>
    </row>
    <row r="332" spans="4:6" ht="12.75">
      <c r="D332" s="74"/>
      <c r="E332" s="72"/>
      <c r="F332" s="72"/>
    </row>
    <row r="333" spans="4:6" ht="12.75">
      <c r="D333" s="74"/>
      <c r="E333" s="72"/>
      <c r="F333" s="72"/>
    </row>
    <row r="334" spans="4:6" ht="12.75">
      <c r="D334" s="74"/>
      <c r="E334" s="72"/>
      <c r="F334" s="72"/>
    </row>
    <row r="335" spans="4:6" ht="12.75">
      <c r="D335" s="74"/>
      <c r="E335" s="72"/>
      <c r="F335" s="72"/>
    </row>
    <row r="336" spans="4:6" ht="12.75">
      <c r="D336" s="74"/>
      <c r="E336" s="72"/>
      <c r="F336" s="72"/>
    </row>
    <row r="337" spans="4:6" ht="12.75">
      <c r="D337" s="74"/>
      <c r="E337" s="72"/>
      <c r="F337" s="72"/>
    </row>
    <row r="338" spans="4:6" ht="12.75">
      <c r="D338" s="74"/>
      <c r="E338" s="72"/>
      <c r="F338" s="72"/>
    </row>
    <row r="339" spans="4:6" ht="12.75">
      <c r="D339" s="74"/>
      <c r="E339" s="72"/>
      <c r="F339" s="72"/>
    </row>
    <row r="340" spans="4:6" ht="12.75">
      <c r="D340" s="74"/>
      <c r="E340" s="72"/>
      <c r="F340" s="72"/>
    </row>
    <row r="341" ht="12.75">
      <c r="D341" s="75"/>
    </row>
    <row r="342" ht="12.75">
      <c r="D342" s="75"/>
    </row>
    <row r="343" ht="12.75">
      <c r="D343" s="75"/>
    </row>
    <row r="344" ht="12.75">
      <c r="D344" s="75"/>
    </row>
    <row r="345" ht="12.75">
      <c r="D345" s="75"/>
    </row>
    <row r="346" ht="12.75">
      <c r="D346" s="75"/>
    </row>
    <row r="347" ht="12.75">
      <c r="D347" s="75"/>
    </row>
    <row r="348" ht="12.75">
      <c r="D348" s="75"/>
    </row>
    <row r="349" ht="12.75">
      <c r="D349" s="75"/>
    </row>
    <row r="350" ht="12.75">
      <c r="D350" s="75"/>
    </row>
    <row r="351" ht="12.75">
      <c r="D351" s="75"/>
    </row>
    <row r="352" ht="12.75">
      <c r="D352" s="75"/>
    </row>
    <row r="353" ht="12.75">
      <c r="D353" s="75"/>
    </row>
    <row r="354" ht="12.75">
      <c r="D354" s="75"/>
    </row>
    <row r="355" ht="12.75">
      <c r="D355" s="75"/>
    </row>
    <row r="356" ht="12.75">
      <c r="D356" s="75"/>
    </row>
    <row r="357" ht="12.75">
      <c r="D357" s="75"/>
    </row>
    <row r="358" ht="12.75">
      <c r="D358" s="75"/>
    </row>
    <row r="359" ht="12.75">
      <c r="D359" s="75"/>
    </row>
    <row r="360" ht="12.75">
      <c r="D360" s="75"/>
    </row>
    <row r="361" ht="12.75">
      <c r="D361" s="75"/>
    </row>
    <row r="362" ht="12.75">
      <c r="D362" s="75"/>
    </row>
    <row r="363" ht="12.75">
      <c r="D363" s="75"/>
    </row>
    <row r="364" ht="12.75">
      <c r="D364" s="75"/>
    </row>
    <row r="365" ht="12.75">
      <c r="D365" s="75"/>
    </row>
    <row r="366" ht="12.75">
      <c r="D366" s="75"/>
    </row>
    <row r="367" ht="12.75">
      <c r="D367" s="75"/>
    </row>
    <row r="368" ht="12.75">
      <c r="D368" s="75"/>
    </row>
    <row r="369" ht="12.75">
      <c r="D369" s="75"/>
    </row>
    <row r="370" ht="12.75">
      <c r="D370" s="75"/>
    </row>
    <row r="371" ht="12.75">
      <c r="D371" s="75"/>
    </row>
    <row r="372" ht="12.75">
      <c r="D372" s="75"/>
    </row>
    <row r="373" ht="12.75">
      <c r="D373" s="75"/>
    </row>
    <row r="374" ht="12.75">
      <c r="D374" s="75"/>
    </row>
    <row r="375" ht="12.75">
      <c r="D375" s="75"/>
    </row>
    <row r="376" ht="12.75">
      <c r="D376" s="75"/>
    </row>
    <row r="377" ht="12.75">
      <c r="D377" s="75"/>
    </row>
    <row r="378" ht="12.75">
      <c r="D378" s="75"/>
    </row>
    <row r="379" ht="12.75">
      <c r="D379" s="75"/>
    </row>
    <row r="380" ht="12.75">
      <c r="D380" s="75"/>
    </row>
    <row r="381" ht="12.75">
      <c r="D381" s="75"/>
    </row>
    <row r="382" ht="12.75">
      <c r="D382" s="75"/>
    </row>
    <row r="383" ht="12.75">
      <c r="D383" s="75"/>
    </row>
    <row r="384" ht="12.75">
      <c r="D384" s="75"/>
    </row>
    <row r="385" ht="12.75">
      <c r="D385" s="75"/>
    </row>
    <row r="386" ht="12.75">
      <c r="D386" s="75"/>
    </row>
    <row r="387" ht="12.75">
      <c r="D387" s="75"/>
    </row>
    <row r="388" ht="12.75">
      <c r="D388" s="75"/>
    </row>
    <row r="389" ht="12.75">
      <c r="D389" s="75"/>
    </row>
    <row r="390" ht="12.75">
      <c r="D390" s="75"/>
    </row>
    <row r="391" ht="12.75">
      <c r="D391" s="75"/>
    </row>
    <row r="392" ht="12.75">
      <c r="D392" s="75"/>
    </row>
    <row r="393" ht="12.75">
      <c r="D393" s="75"/>
    </row>
    <row r="394" ht="12.75">
      <c r="D394" s="75"/>
    </row>
    <row r="395" ht="12.75">
      <c r="D395" s="75"/>
    </row>
    <row r="396" ht="12.75">
      <c r="D396" s="75"/>
    </row>
    <row r="397" ht="12.75">
      <c r="D397" s="75"/>
    </row>
    <row r="398" ht="12.75">
      <c r="D398" s="75"/>
    </row>
    <row r="399" ht="12.75">
      <c r="D399" s="75"/>
    </row>
    <row r="400" ht="12.75">
      <c r="D400" s="75"/>
    </row>
    <row r="401" ht="12.75">
      <c r="D401" s="75"/>
    </row>
    <row r="402" ht="12.75">
      <c r="D402" s="75"/>
    </row>
    <row r="403" ht="12.75">
      <c r="D403" s="75"/>
    </row>
    <row r="404" ht="12.75">
      <c r="D404" s="75"/>
    </row>
    <row r="405" ht="12.75">
      <c r="D405" s="75"/>
    </row>
    <row r="406" ht="12.75">
      <c r="D406" s="75"/>
    </row>
    <row r="407" ht="12.75">
      <c r="D407" s="75"/>
    </row>
    <row r="408" ht="12.75">
      <c r="D408" s="75"/>
    </row>
    <row r="409" ht="12.75">
      <c r="D409" s="75"/>
    </row>
    <row r="410" ht="12.75">
      <c r="D410" s="75"/>
    </row>
    <row r="411" ht="12.75">
      <c r="D411" s="75"/>
    </row>
    <row r="412" ht="12.75">
      <c r="D412" s="75"/>
    </row>
    <row r="413" ht="12.75">
      <c r="D413" s="75"/>
    </row>
    <row r="414" ht="12.75">
      <c r="D414" s="75"/>
    </row>
    <row r="415" ht="12.75">
      <c r="D415" s="75"/>
    </row>
    <row r="416" ht="12.75">
      <c r="D416" s="75"/>
    </row>
    <row r="417" ht="12.75">
      <c r="D417" s="75"/>
    </row>
    <row r="418" ht="12.75">
      <c r="D418" s="75"/>
    </row>
    <row r="419" ht="12.75">
      <c r="D419" s="75"/>
    </row>
    <row r="420" ht="12.75">
      <c r="D420" s="75"/>
    </row>
    <row r="421" ht="12.75">
      <c r="D421" s="75"/>
    </row>
    <row r="422" ht="12.75">
      <c r="D422" s="75"/>
    </row>
    <row r="423" ht="12.75">
      <c r="D423" s="75"/>
    </row>
    <row r="424" ht="12.75">
      <c r="D424" s="75"/>
    </row>
    <row r="425" ht="12.75">
      <c r="D425" s="75"/>
    </row>
    <row r="426" ht="12.75">
      <c r="D426" s="75"/>
    </row>
    <row r="427" ht="12.75">
      <c r="D427" s="75"/>
    </row>
    <row r="428" ht="12.75">
      <c r="D428" s="75"/>
    </row>
    <row r="429" ht="12.75">
      <c r="D429" s="75"/>
    </row>
    <row r="430" ht="12.75">
      <c r="D430" s="75"/>
    </row>
    <row r="431" ht="12.75">
      <c r="D431" s="75"/>
    </row>
  </sheetData>
  <sheetProtection/>
  <mergeCells count="8">
    <mergeCell ref="B62:D62"/>
    <mergeCell ref="B78:C78"/>
    <mergeCell ref="A1:E1"/>
    <mergeCell ref="A2:E2"/>
    <mergeCell ref="A3:E3"/>
    <mergeCell ref="A4:E4"/>
    <mergeCell ref="A5:E5"/>
    <mergeCell ref="B61:D61"/>
  </mergeCells>
  <printOptions horizontalCentered="1"/>
  <pageMargins left="0.5905511811023623" right="0.31" top="0.2755905511811024" bottom="0.54" header="0.3937007874015748" footer="0.1574803149606299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1810"/>
  <sheetViews>
    <sheetView showGridLines="0" zoomScale="90" zoomScaleNormal="90" zoomScalePageLayoutView="0" workbookViewId="0" topLeftCell="A1">
      <selection activeCell="G9" sqref="G9"/>
    </sheetView>
  </sheetViews>
  <sheetFormatPr defaultColWidth="8.00390625" defaultRowHeight="12.75"/>
  <cols>
    <col min="1" max="1" width="32.00390625" style="76" customWidth="1"/>
    <col min="2" max="2" width="16.875" style="130" customWidth="1"/>
    <col min="3" max="3" width="16.25390625" style="131" customWidth="1"/>
    <col min="4" max="4" width="12.50390625" style="130" customWidth="1"/>
    <col min="5" max="5" width="12.625" style="131" customWidth="1"/>
    <col min="6" max="6" width="8.125" style="76" bestFit="1" customWidth="1"/>
    <col min="7" max="7" width="10.25390625" style="76" customWidth="1"/>
    <col min="8" max="8" width="12.125" style="76" bestFit="1" customWidth="1"/>
    <col min="9" max="12" width="0" style="76" hidden="1" customWidth="1"/>
    <col min="13" max="16384" width="8.00390625" style="76" customWidth="1"/>
  </cols>
  <sheetData>
    <row r="1" spans="1:11" ht="12.75" customHeight="1">
      <c r="A1" s="283" t="str">
        <f>+'[1]ESP'!A1</f>
        <v>Administración de Ferrocarriles del Estado</v>
      </c>
      <c r="B1" s="283"/>
      <c r="C1" s="283"/>
      <c r="D1" s="283"/>
      <c r="E1" s="283"/>
      <c r="J1" s="76" t="s">
        <v>69</v>
      </c>
      <c r="K1" s="76">
        <v>1.092</v>
      </c>
    </row>
    <row r="2" spans="1:11" ht="12.75" customHeight="1">
      <c r="A2" s="284" t="str">
        <f>+'[1]Datos'!C20</f>
        <v>Estados Contables al 31 de Diciembre de 2016</v>
      </c>
      <c r="B2" s="284"/>
      <c r="C2" s="284"/>
      <c r="D2" s="284"/>
      <c r="E2" s="284"/>
      <c r="J2" s="76" t="s">
        <v>70</v>
      </c>
      <c r="K2" s="76">
        <v>1.1</v>
      </c>
    </row>
    <row r="3" spans="1:11" ht="18" customHeight="1">
      <c r="A3" s="285"/>
      <c r="B3" s="285"/>
      <c r="C3" s="285"/>
      <c r="D3" s="285"/>
      <c r="E3" s="78"/>
      <c r="J3" s="76" t="s">
        <v>71</v>
      </c>
      <c r="K3" s="76">
        <v>1.072</v>
      </c>
    </row>
    <row r="4" spans="2:11" ht="12.75" customHeight="1">
      <c r="B4" s="76"/>
      <c r="C4" s="79"/>
      <c r="D4" s="76"/>
      <c r="E4" s="79"/>
      <c r="J4" s="76" t="s">
        <v>72</v>
      </c>
      <c r="K4" s="76">
        <v>1.124</v>
      </c>
    </row>
    <row r="5" spans="1:5" s="80" customFormat="1" ht="19.5" customHeight="1">
      <c r="A5" s="279" t="s">
        <v>73</v>
      </c>
      <c r="B5" s="279"/>
      <c r="C5" s="279"/>
      <c r="D5" s="279"/>
      <c r="E5" s="279"/>
    </row>
    <row r="6" spans="1:6" ht="24.75" customHeight="1">
      <c r="A6" s="286" t="s">
        <v>3</v>
      </c>
      <c r="B6" s="286"/>
      <c r="C6" s="286"/>
      <c r="D6" s="286"/>
      <c r="E6" s="286"/>
      <c r="F6" s="81"/>
    </row>
    <row r="7" spans="1:5" ht="11.25" customHeight="1">
      <c r="A7" s="82"/>
      <c r="B7" s="82"/>
      <c r="C7" s="82"/>
      <c r="D7" s="82"/>
      <c r="E7" s="83"/>
    </row>
    <row r="8" spans="1:5" s="2" customFormat="1" ht="15" customHeight="1">
      <c r="A8" s="11"/>
      <c r="B8" s="84"/>
      <c r="C8" s="84"/>
      <c r="D8" s="84"/>
      <c r="E8" s="85"/>
    </row>
    <row r="9" spans="1:8" ht="13.5" customHeight="1">
      <c r="A9" s="14"/>
      <c r="B9" s="287" t="s">
        <v>74</v>
      </c>
      <c r="C9" s="287"/>
      <c r="D9" s="287" t="s">
        <v>74</v>
      </c>
      <c r="E9" s="287"/>
      <c r="H9" s="86"/>
    </row>
    <row r="10" spans="1:8" ht="13.5" customHeight="1">
      <c r="A10" s="87"/>
      <c r="B10" s="281" t="s">
        <v>75</v>
      </c>
      <c r="C10" s="281"/>
      <c r="D10" s="281" t="s">
        <v>76</v>
      </c>
      <c r="E10" s="281"/>
      <c r="F10" s="2"/>
      <c r="H10" s="88"/>
    </row>
    <row r="11" spans="1:8" s="90" customFormat="1" ht="13.5" customHeight="1">
      <c r="A11" s="89" t="s">
        <v>77</v>
      </c>
      <c r="B11" s="66"/>
      <c r="C11" s="66"/>
      <c r="D11" s="65"/>
      <c r="E11" s="66"/>
      <c r="F11" s="54"/>
      <c r="H11" s="65"/>
    </row>
    <row r="12" spans="1:8" s="90" customFormat="1" ht="13.5" customHeight="1">
      <c r="A12" s="55" t="s">
        <v>78</v>
      </c>
      <c r="B12" s="66">
        <f>'[1]A ER16'!C17+'[1]A ER16'!C21</f>
        <v>108494685.87</v>
      </c>
      <c r="C12" s="66"/>
      <c r="D12" s="65">
        <v>233991920</v>
      </c>
      <c r="E12" s="66"/>
      <c r="F12" s="54"/>
      <c r="H12" s="91"/>
    </row>
    <row r="13" spans="1:8" s="90" customFormat="1" ht="13.5" customHeight="1">
      <c r="A13" s="55" t="s">
        <v>79</v>
      </c>
      <c r="B13" s="66">
        <f>+'[1]A ER16'!C19</f>
        <v>9569259</v>
      </c>
      <c r="C13" s="66"/>
      <c r="D13" s="65">
        <v>9616670.78</v>
      </c>
      <c r="E13" s="66"/>
      <c r="F13" s="54"/>
      <c r="G13" s="92"/>
      <c r="H13" s="91"/>
    </row>
    <row r="14" spans="1:8" s="90" customFormat="1" ht="13.5" customHeight="1">
      <c r="A14" s="55"/>
      <c r="B14" s="66"/>
      <c r="C14" s="66"/>
      <c r="D14" s="65"/>
      <c r="E14" s="66"/>
      <c r="F14" s="54"/>
      <c r="G14" s="92"/>
      <c r="H14" s="91"/>
    </row>
    <row r="15" spans="1:8" s="96" customFormat="1" ht="13.5" customHeight="1">
      <c r="A15" s="89" t="s">
        <v>80</v>
      </c>
      <c r="B15" s="93"/>
      <c r="C15" s="94">
        <f>SUM(B12:B13)</f>
        <v>118063944.87</v>
      </c>
      <c r="D15" s="93"/>
      <c r="E15" s="94">
        <f>SUM(D12:D13)</f>
        <v>243608590.78</v>
      </c>
      <c r="F15" s="93"/>
      <c r="G15" s="95"/>
      <c r="H15" s="91"/>
    </row>
    <row r="16" spans="1:8" s="96" customFormat="1" ht="13.5" customHeight="1">
      <c r="A16" s="89"/>
      <c r="B16" s="93"/>
      <c r="C16" s="94"/>
      <c r="D16" s="93"/>
      <c r="E16" s="94"/>
      <c r="F16" s="93"/>
      <c r="G16" s="95"/>
      <c r="H16" s="91"/>
    </row>
    <row r="17" spans="1:8" s="90" customFormat="1" ht="13.5" customHeight="1">
      <c r="A17" s="89" t="s">
        <v>81</v>
      </c>
      <c r="B17" s="66"/>
      <c r="C17" s="66"/>
      <c r="D17" s="65"/>
      <c r="E17" s="66"/>
      <c r="F17" s="54"/>
      <c r="H17" s="91"/>
    </row>
    <row r="18" spans="1:8" s="90" customFormat="1" ht="13.5" customHeight="1">
      <c r="A18" s="55" t="s">
        <v>82</v>
      </c>
      <c r="B18" s="66">
        <f>-'[1]A ER16'!C34</f>
        <v>-362863228.28999996</v>
      </c>
      <c r="C18" s="66"/>
      <c r="D18" s="65">
        <v>-365879041.666</v>
      </c>
      <c r="E18" s="66"/>
      <c r="F18" s="54"/>
      <c r="H18" s="91"/>
    </row>
    <row r="19" spans="1:8" s="90" customFormat="1" ht="13.5" customHeight="1">
      <c r="A19" s="55" t="s">
        <v>83</v>
      </c>
      <c r="B19" s="66">
        <f>-'[1]A ER16'!C38</f>
        <v>-75656410</v>
      </c>
      <c r="C19" s="66"/>
      <c r="D19" s="65">
        <v>-70253131.32000001</v>
      </c>
      <c r="E19" s="66"/>
      <c r="F19" s="54"/>
      <c r="G19" s="92"/>
      <c r="H19" s="91"/>
    </row>
    <row r="20" spans="1:8" s="90" customFormat="1" ht="13.5" customHeight="1">
      <c r="A20" s="55" t="s">
        <v>84</v>
      </c>
      <c r="B20" s="66">
        <f>-+'[1]A ER16'!C42</f>
        <v>-36506910.04</v>
      </c>
      <c r="C20" s="66"/>
      <c r="D20" s="65">
        <v>-111823254.41</v>
      </c>
      <c r="E20" s="66"/>
      <c r="F20" s="54"/>
      <c r="H20" s="91"/>
    </row>
    <row r="21" spans="1:8" s="90" customFormat="1" ht="13.5" customHeight="1">
      <c r="A21" s="55" t="s">
        <v>85</v>
      </c>
      <c r="B21" s="66">
        <f>-+'[1]A ER16'!C44</f>
        <v>-125423259.58</v>
      </c>
      <c r="C21" s="66"/>
      <c r="D21" s="65">
        <v>-129050698.92</v>
      </c>
      <c r="E21" s="66"/>
      <c r="F21" s="54"/>
      <c r="H21" s="91"/>
    </row>
    <row r="22" spans="1:8" s="90" customFormat="1" ht="13.5" customHeight="1">
      <c r="A22" s="55" t="s">
        <v>86</v>
      </c>
      <c r="B22" s="66">
        <f>-+'[1]A ER16'!C46</f>
        <v>-21513647.59</v>
      </c>
      <c r="C22" s="66"/>
      <c r="D22" s="65">
        <v>-19632400.16</v>
      </c>
      <c r="E22" s="66"/>
      <c r="F22" s="54"/>
      <c r="H22" s="91"/>
    </row>
    <row r="23" spans="1:8" s="90" customFormat="1" ht="13.5" customHeight="1">
      <c r="A23" s="55" t="s">
        <v>87</v>
      </c>
      <c r="B23" s="97">
        <f>-+'[1]A ER16'!C60</f>
        <v>-10605749.569999998</v>
      </c>
      <c r="C23" s="98"/>
      <c r="D23" s="98">
        <v>-10262687.64</v>
      </c>
      <c r="E23" s="66"/>
      <c r="F23" s="54"/>
      <c r="H23" s="91"/>
    </row>
    <row r="24" spans="1:8" ht="13.5" customHeight="1">
      <c r="A24" s="99"/>
      <c r="B24" s="70"/>
      <c r="C24" s="100">
        <f>SUM(B18:B23)</f>
        <v>-632569205.07</v>
      </c>
      <c r="D24" s="101"/>
      <c r="E24" s="100">
        <f>SUM(D18:D23)</f>
        <v>-706901214.1159999</v>
      </c>
      <c r="F24" s="2"/>
      <c r="G24" s="95"/>
      <c r="H24" s="91"/>
    </row>
    <row r="25" spans="1:8" s="90" customFormat="1" ht="13.5" customHeight="1">
      <c r="A25" s="89" t="s">
        <v>88</v>
      </c>
      <c r="B25" s="54"/>
      <c r="C25" s="94">
        <f>C15+C24</f>
        <v>-514505260.20000005</v>
      </c>
      <c r="D25" s="93"/>
      <c r="E25" s="94">
        <f>+E24+E15</f>
        <v>-463292623.33599997</v>
      </c>
      <c r="F25" s="54"/>
      <c r="H25" s="91"/>
    </row>
    <row r="26" spans="1:8" s="90" customFormat="1" ht="13.5" customHeight="1">
      <c r="A26" s="89"/>
      <c r="B26" s="54"/>
      <c r="C26" s="94"/>
      <c r="D26" s="93"/>
      <c r="E26" s="94"/>
      <c r="F26" s="54"/>
      <c r="H26" s="91"/>
    </row>
    <row r="27" spans="1:8" s="90" customFormat="1" ht="13.5" customHeight="1">
      <c r="A27" s="89" t="s">
        <v>89</v>
      </c>
      <c r="B27" s="66"/>
      <c r="C27" s="66"/>
      <c r="D27" s="65"/>
      <c r="E27" s="66"/>
      <c r="F27" s="54"/>
      <c r="H27" s="91"/>
    </row>
    <row r="28" spans="1:8" s="90" customFormat="1" ht="13.5" customHeight="1">
      <c r="A28" s="55" t="s">
        <v>82</v>
      </c>
      <c r="B28" s="66">
        <f>-'[1]A ER16'!C70</f>
        <v>-107251975.26</v>
      </c>
      <c r="C28" s="66"/>
      <c r="D28" s="65">
        <v>-67189322.814</v>
      </c>
      <c r="E28" s="66"/>
      <c r="F28" s="54"/>
      <c r="H28" s="91"/>
    </row>
    <row r="29" spans="1:8" s="90" customFormat="1" ht="13.5" customHeight="1">
      <c r="A29" s="55" t="s">
        <v>83</v>
      </c>
      <c r="B29" s="66">
        <f>-'[1]A ER16'!C74</f>
        <v>-14309827.37</v>
      </c>
      <c r="C29" s="66"/>
      <c r="D29" s="65">
        <v>-10999520.84</v>
      </c>
      <c r="E29" s="66"/>
      <c r="F29" s="54"/>
      <c r="H29" s="91"/>
    </row>
    <row r="30" spans="1:8" s="90" customFormat="1" ht="13.5" customHeight="1">
      <c r="A30" s="55" t="s">
        <v>84</v>
      </c>
      <c r="B30" s="66">
        <f>-'[1]A ER16'!C78</f>
        <v>-1952863.07</v>
      </c>
      <c r="C30" s="66"/>
      <c r="D30" s="65">
        <v>-6663812.2</v>
      </c>
      <c r="E30" s="66"/>
      <c r="F30" s="54"/>
      <c r="H30" s="91"/>
    </row>
    <row r="31" spans="1:8" s="90" customFormat="1" ht="13.5" customHeight="1">
      <c r="A31" s="55" t="s">
        <v>85</v>
      </c>
      <c r="B31" s="66">
        <f>-'[1]A ER16'!C80</f>
        <v>-1001300</v>
      </c>
      <c r="C31" s="66"/>
      <c r="D31" s="65">
        <v>-520299.89</v>
      </c>
      <c r="E31" s="66"/>
      <c r="F31" s="54"/>
      <c r="H31" s="91"/>
    </row>
    <row r="32" spans="1:8" s="90" customFormat="1" ht="13.5" customHeight="1">
      <c r="A32" s="55" t="s">
        <v>86</v>
      </c>
      <c r="B32" s="66">
        <f>-'[1]A ER16'!C84</f>
        <v>-431047.12</v>
      </c>
      <c r="C32" s="66"/>
      <c r="D32" s="65">
        <v>-1265483.57</v>
      </c>
      <c r="E32" s="66"/>
      <c r="F32" s="54"/>
      <c r="H32" s="91"/>
    </row>
    <row r="33" spans="1:8" s="90" customFormat="1" ht="13.5" customHeight="1">
      <c r="A33" s="90" t="s">
        <v>90</v>
      </c>
      <c r="B33" s="66">
        <f>-'[1]A ER16'!C82</f>
        <v>-2104490.18</v>
      </c>
      <c r="C33" s="66"/>
      <c r="D33" s="65">
        <v>-3181421</v>
      </c>
      <c r="E33" s="66"/>
      <c r="F33" s="54"/>
      <c r="H33" s="91"/>
    </row>
    <row r="34" spans="1:8" s="90" customFormat="1" ht="13.5" customHeight="1">
      <c r="A34" s="55" t="s">
        <v>87</v>
      </c>
      <c r="B34" s="98">
        <f>-'[1]A ER16'!C100</f>
        <v>-10565435.510000002</v>
      </c>
      <c r="C34" s="98"/>
      <c r="D34" s="98">
        <v>-10593473.969999999</v>
      </c>
      <c r="E34" s="66"/>
      <c r="F34" s="54"/>
      <c r="H34" s="91"/>
    </row>
    <row r="35" spans="2:8" s="102" customFormat="1" ht="13.5" customHeight="1">
      <c r="B35" s="59"/>
      <c r="C35" s="103">
        <f>SUM(B28:B34)-1</f>
        <v>-137616939.51000002</v>
      </c>
      <c r="D35" s="104"/>
      <c r="E35" s="103">
        <f>SUM(D28:D34)-1</f>
        <v>-100413335.284</v>
      </c>
      <c r="F35" s="59"/>
      <c r="G35" s="95"/>
      <c r="H35" s="91"/>
    </row>
    <row r="36" spans="1:8" s="102" customFormat="1" ht="13.5" customHeight="1">
      <c r="A36" s="105" t="s">
        <v>91</v>
      </c>
      <c r="B36" s="68"/>
      <c r="C36" s="68"/>
      <c r="D36" s="68"/>
      <c r="E36" s="68"/>
      <c r="F36" s="59"/>
      <c r="H36" s="91"/>
    </row>
    <row r="37" spans="1:8" s="102" customFormat="1" ht="13.5" customHeight="1">
      <c r="A37" s="102" t="s">
        <v>92</v>
      </c>
      <c r="B37" s="68">
        <f>+'[1]A ER16'!C105</f>
        <v>25582912.2</v>
      </c>
      <c r="C37" s="68"/>
      <c r="D37" s="68">
        <v>17065534.9</v>
      </c>
      <c r="E37" s="66"/>
      <c r="F37" s="59"/>
      <c r="G37" s="106"/>
      <c r="H37" s="91"/>
    </row>
    <row r="38" spans="1:8" s="102" customFormat="1" ht="13.5" customHeight="1">
      <c r="A38" s="102" t="s">
        <v>93</v>
      </c>
      <c r="B38" s="68">
        <f>+'[1]A ER16'!C107</f>
        <v>13601748.22</v>
      </c>
      <c r="C38" s="68"/>
      <c r="D38" s="68">
        <v>6235165.99</v>
      </c>
      <c r="E38" s="66"/>
      <c r="F38" s="59"/>
      <c r="G38" s="106"/>
      <c r="H38" s="91"/>
    </row>
    <row r="39" spans="1:8" s="102" customFormat="1" ht="13.5" customHeight="1">
      <c r="A39" s="102" t="s">
        <v>94</v>
      </c>
      <c r="B39" s="68">
        <f>+'[1]A ER16'!C111+'[1]A ER16'!C134</f>
        <v>44771106.61</v>
      </c>
      <c r="C39" s="68"/>
      <c r="D39" s="68">
        <v>3632870.040000003</v>
      </c>
      <c r="E39" s="66"/>
      <c r="F39" s="59"/>
      <c r="G39" s="106"/>
      <c r="H39" s="91"/>
    </row>
    <row r="40" spans="1:8" s="102" customFormat="1" ht="13.5" customHeight="1">
      <c r="A40" s="102" t="s">
        <v>95</v>
      </c>
      <c r="B40" s="68">
        <f>-('[1]A ER16'!C126+'[1]A ER16'!C150)</f>
        <v>-47261904.8</v>
      </c>
      <c r="C40" s="68"/>
      <c r="D40" s="68">
        <v>-45160417.010000005</v>
      </c>
      <c r="E40" s="66"/>
      <c r="F40" s="59"/>
      <c r="G40" s="106"/>
      <c r="H40" s="91"/>
    </row>
    <row r="41" spans="1:8" s="102" customFormat="1" ht="13.5" customHeight="1">
      <c r="A41" s="102" t="s">
        <v>96</v>
      </c>
      <c r="B41" s="107">
        <f>-'[1]A ER16'!C172</f>
        <v>0</v>
      </c>
      <c r="C41" s="107"/>
      <c r="D41" s="107">
        <v>0</v>
      </c>
      <c r="E41" s="66"/>
      <c r="F41" s="59"/>
      <c r="G41" s="106"/>
      <c r="H41" s="108"/>
    </row>
    <row r="42" spans="2:8" s="102" customFormat="1" ht="13.5" customHeight="1">
      <c r="B42" s="59"/>
      <c r="C42" s="103">
        <f>SUM(B37:B41)+1</f>
        <v>36693863.230000004</v>
      </c>
      <c r="D42" s="59"/>
      <c r="E42" s="103">
        <f>SUM(D37:D41)+1</f>
        <v>-18226845.080000002</v>
      </c>
      <c r="F42" s="59"/>
      <c r="G42" s="95"/>
      <c r="H42" s="91"/>
    </row>
    <row r="43" spans="1:8" s="90" customFormat="1" ht="13.5" customHeight="1">
      <c r="A43" s="89" t="s">
        <v>97</v>
      </c>
      <c r="B43" s="66"/>
      <c r="C43" s="66"/>
      <c r="D43" s="65"/>
      <c r="E43" s="66"/>
      <c r="F43" s="54"/>
      <c r="H43" s="91"/>
    </row>
    <row r="44" spans="1:8" s="90" customFormat="1" ht="13.5" customHeight="1">
      <c r="A44" s="55" t="s">
        <v>98</v>
      </c>
      <c r="B44" s="66">
        <f>+'[1]A ER16'!C156</f>
        <v>577192.88</v>
      </c>
      <c r="C44" s="66"/>
      <c r="D44" s="65">
        <v>1412408.2799999998</v>
      </c>
      <c r="E44" s="66"/>
      <c r="F44" s="54"/>
      <c r="H44" s="91"/>
    </row>
    <row r="45" spans="1:8" s="90" customFormat="1" ht="13.5" customHeight="1">
      <c r="A45" s="55" t="s">
        <v>99</v>
      </c>
      <c r="B45" s="66">
        <f>-'[1]A ER16'!C163</f>
        <v>-3276435.9199999995</v>
      </c>
      <c r="C45" s="66"/>
      <c r="D45" s="65">
        <v>-7059362.649999999</v>
      </c>
      <c r="E45" s="66"/>
      <c r="F45" s="54"/>
      <c r="H45" s="91"/>
    </row>
    <row r="46" spans="1:8" s="90" customFormat="1" ht="13.5" customHeight="1">
      <c r="A46" s="55" t="s">
        <v>100</v>
      </c>
      <c r="B46" s="98">
        <f>+'[1]A ER16'!C167</f>
        <v>3458968.2700000005</v>
      </c>
      <c r="C46" s="98"/>
      <c r="D46" s="98">
        <v>-9063242.440000001</v>
      </c>
      <c r="E46" s="66"/>
      <c r="F46" s="54"/>
      <c r="H46" s="91"/>
    </row>
    <row r="47" spans="2:8" s="90" customFormat="1" ht="13.5" customHeight="1">
      <c r="B47" s="54"/>
      <c r="C47" s="89">
        <f>SUM(B44:B46)</f>
        <v>759725.2300000009</v>
      </c>
      <c r="D47" s="54"/>
      <c r="E47" s="89">
        <f>SUM(D44:D46)</f>
        <v>-14710196.81</v>
      </c>
      <c r="F47" s="54"/>
      <c r="G47" s="95"/>
      <c r="H47" s="91"/>
    </row>
    <row r="48" spans="1:8" ht="12.75" customHeight="1">
      <c r="A48" s="109" t="s">
        <v>101</v>
      </c>
      <c r="B48" s="66"/>
      <c r="C48" s="110">
        <f>+'[1]A ER16'!C171</f>
        <v>-115920</v>
      </c>
      <c r="D48" s="111"/>
      <c r="E48" s="112">
        <v>-106200</v>
      </c>
      <c r="F48" s="2"/>
      <c r="G48" s="95"/>
      <c r="H48" s="91"/>
    </row>
    <row r="49" spans="1:8" ht="12.75" customHeight="1">
      <c r="A49" s="113"/>
      <c r="B49" s="45"/>
      <c r="C49" s="114"/>
      <c r="D49" s="45"/>
      <c r="E49" s="115"/>
      <c r="F49" s="2"/>
      <c r="H49" s="91"/>
    </row>
    <row r="50" spans="1:8" s="90" customFormat="1" ht="13.5" customHeight="1">
      <c r="A50" s="89" t="s">
        <v>102</v>
      </c>
      <c r="B50" s="54"/>
      <c r="C50" s="116">
        <f>C25+C35+C47+C48+C42</f>
        <v>-614784531.25</v>
      </c>
      <c r="D50" s="117"/>
      <c r="E50" s="116">
        <f>SUM(E25:E48)</f>
        <v>-596749200.51</v>
      </c>
      <c r="F50" s="54"/>
      <c r="G50" s="95"/>
      <c r="H50" s="91"/>
    </row>
    <row r="51" spans="1:8" ht="13.5" customHeight="1">
      <c r="A51" s="99"/>
      <c r="B51" s="118"/>
      <c r="C51" s="118"/>
      <c r="D51" s="119"/>
      <c r="E51" s="119"/>
      <c r="H51" s="91"/>
    </row>
    <row r="52" spans="1:5" ht="13.5" customHeight="1">
      <c r="A52" s="282" t="s">
        <v>59</v>
      </c>
      <c r="B52" s="282"/>
      <c r="C52" s="282"/>
      <c r="D52" s="282"/>
      <c r="E52" s="26"/>
    </row>
    <row r="53" spans="1:5" s="90" customFormat="1" ht="15" customHeight="1">
      <c r="A53" s="120"/>
      <c r="C53" s="120"/>
      <c r="D53" s="120"/>
      <c r="E53" s="67"/>
    </row>
    <row r="54" spans="1:5" s="90" customFormat="1" ht="15" customHeight="1">
      <c r="A54" s="120"/>
      <c r="C54" s="121"/>
      <c r="D54" s="120"/>
      <c r="E54" s="67"/>
    </row>
    <row r="55" spans="1:5" s="90" customFormat="1" ht="15" customHeight="1">
      <c r="A55" s="120"/>
      <c r="C55" s="120"/>
      <c r="D55" s="120"/>
      <c r="E55" s="67"/>
    </row>
    <row r="56" spans="1:5" s="90" customFormat="1" ht="15" customHeight="1">
      <c r="A56" s="120"/>
      <c r="C56" s="120"/>
      <c r="D56" s="120"/>
      <c r="E56" s="67"/>
    </row>
    <row r="57" spans="1:5" s="90" customFormat="1" ht="15" customHeight="1">
      <c r="A57" s="120"/>
      <c r="C57" s="120"/>
      <c r="D57" s="120"/>
      <c r="E57" s="67"/>
    </row>
    <row r="58" spans="1:5" s="90" customFormat="1" ht="15" customHeight="1">
      <c r="A58" s="120"/>
      <c r="C58" s="120"/>
      <c r="D58" s="120"/>
      <c r="E58" s="67"/>
    </row>
    <row r="59" spans="1:5" s="90" customFormat="1" ht="15" customHeight="1">
      <c r="A59" s="57" t="s">
        <v>60</v>
      </c>
      <c r="B59" s="122" t="str">
        <f>+'[1]ESP'!B61</f>
        <v>Cr. Enrique Cabrera</v>
      </c>
      <c r="D59" s="58" t="s">
        <v>62</v>
      </c>
      <c r="E59" s="60"/>
    </row>
    <row r="60" spans="1:5" s="90" customFormat="1" ht="15" customHeight="1">
      <c r="A60" s="57" t="s">
        <v>63</v>
      </c>
      <c r="B60" s="122" t="str">
        <f>+'[1]ESP'!B62</f>
        <v>Secretario General</v>
      </c>
      <c r="D60" s="58" t="s">
        <v>65</v>
      </c>
      <c r="E60" s="60"/>
    </row>
    <row r="61" spans="1:5" s="90" customFormat="1" ht="15" customHeight="1" hidden="1">
      <c r="A61" s="61"/>
      <c r="C61" s="61"/>
      <c r="D61" s="61"/>
      <c r="E61" s="60"/>
    </row>
    <row r="62" spans="1:5" s="90" customFormat="1" ht="15" customHeight="1" hidden="1">
      <c r="A62" s="61"/>
      <c r="C62" s="61"/>
      <c r="D62" s="61"/>
      <c r="E62" s="60"/>
    </row>
    <row r="63" spans="1:5" s="90" customFormat="1" ht="15" customHeight="1" hidden="1">
      <c r="A63" s="61"/>
      <c r="C63" s="61"/>
      <c r="D63" s="61"/>
      <c r="E63" s="60"/>
    </row>
    <row r="64" spans="1:5" s="90" customFormat="1" ht="15" customHeight="1" hidden="1">
      <c r="A64" s="61"/>
      <c r="C64" s="61"/>
      <c r="D64" s="61"/>
      <c r="E64" s="60"/>
    </row>
    <row r="65" spans="1:5" s="90" customFormat="1" ht="15" customHeight="1" hidden="1">
      <c r="A65" s="61"/>
      <c r="C65" s="61"/>
      <c r="D65" s="61"/>
      <c r="E65" s="60"/>
    </row>
    <row r="66" spans="1:5" s="90" customFormat="1" ht="15" customHeight="1">
      <c r="A66" s="120"/>
      <c r="C66" s="120"/>
      <c r="D66" s="120"/>
      <c r="E66" s="67"/>
    </row>
    <row r="67" s="90" customFormat="1" ht="15" customHeight="1">
      <c r="E67" s="60"/>
    </row>
    <row r="68" spans="1:5" s="90" customFormat="1" ht="15" customHeight="1">
      <c r="A68" s="69"/>
      <c r="B68" s="69"/>
      <c r="C68" s="69"/>
      <c r="D68" s="69"/>
      <c r="E68" s="60"/>
    </row>
    <row r="69" spans="1:5" s="90" customFormat="1" ht="15" customHeight="1">
      <c r="A69" s="69"/>
      <c r="B69" s="69"/>
      <c r="C69" s="69"/>
      <c r="D69" s="69"/>
      <c r="E69" s="60"/>
    </row>
    <row r="70" spans="1:5" s="90" customFormat="1" ht="15" customHeight="1">
      <c r="A70" s="69"/>
      <c r="B70" s="69"/>
      <c r="C70" s="69"/>
      <c r="D70" s="69"/>
      <c r="E70" s="60"/>
    </row>
    <row r="71" spans="1:5" s="90" customFormat="1" ht="15" customHeight="1">
      <c r="A71" s="69"/>
      <c r="B71" s="69"/>
      <c r="C71" s="69"/>
      <c r="D71" s="69"/>
      <c r="E71" s="60"/>
    </row>
    <row r="72" spans="1:5" s="90" customFormat="1" ht="15" customHeight="1">
      <c r="A72" s="69"/>
      <c r="B72" s="69"/>
      <c r="C72" s="69"/>
      <c r="D72" s="69"/>
      <c r="E72" s="60"/>
    </row>
    <row r="73" spans="1:5" s="90" customFormat="1" ht="15" customHeight="1">
      <c r="A73" s="69"/>
      <c r="B73" s="69"/>
      <c r="C73" s="69"/>
      <c r="D73" s="69"/>
      <c r="E73" s="60"/>
    </row>
    <row r="74" spans="1:5" s="90" customFormat="1" ht="15" customHeight="1">
      <c r="A74" s="69"/>
      <c r="B74" s="69"/>
      <c r="C74" s="69"/>
      <c r="D74" s="69"/>
      <c r="E74" s="60"/>
    </row>
    <row r="75" spans="1:5" s="90" customFormat="1" ht="15" customHeight="1">
      <c r="A75" s="61" t="s">
        <v>66</v>
      </c>
      <c r="B75" s="65"/>
      <c r="C75" s="66"/>
      <c r="D75" s="65"/>
      <c r="E75" s="66"/>
    </row>
    <row r="76" spans="1:5" s="90" customFormat="1" ht="15" customHeight="1">
      <c r="A76" s="61" t="s">
        <v>67</v>
      </c>
      <c r="B76" s="65"/>
      <c r="C76" s="66"/>
      <c r="D76" s="65"/>
      <c r="E76" s="66"/>
    </row>
    <row r="77" spans="3:5" s="90" customFormat="1" ht="15" customHeight="1">
      <c r="C77" s="123"/>
      <c r="E77" s="63"/>
    </row>
    <row r="78" s="90" customFormat="1" ht="15" customHeight="1">
      <c r="E78" s="66"/>
    </row>
    <row r="79" spans="3:5" s="90" customFormat="1" ht="15" customHeight="1">
      <c r="C79" s="123"/>
      <c r="E79" s="66"/>
    </row>
    <row r="80" spans="1:5" s="90" customFormat="1" ht="15" customHeight="1">
      <c r="A80" s="55"/>
      <c r="B80" s="65"/>
      <c r="C80" s="66"/>
      <c r="D80" s="65"/>
      <c r="E80" s="66"/>
    </row>
    <row r="81" spans="1:5" s="90" customFormat="1" ht="15" customHeight="1">
      <c r="A81" s="55"/>
      <c r="B81" s="65"/>
      <c r="C81" s="66"/>
      <c r="D81" s="65"/>
      <c r="E81" s="66"/>
    </row>
    <row r="82" spans="1:5" s="90" customFormat="1" ht="15" customHeight="1">
      <c r="A82" s="55"/>
      <c r="B82" s="65"/>
      <c r="C82" s="66"/>
      <c r="D82" s="65"/>
      <c r="E82" s="66"/>
    </row>
    <row r="83" spans="1:5" s="90" customFormat="1" ht="15" customHeight="1">
      <c r="A83" s="55"/>
      <c r="B83" s="65"/>
      <c r="C83" s="66"/>
      <c r="D83" s="65"/>
      <c r="E83" s="66"/>
    </row>
    <row r="84" spans="1:5" s="90" customFormat="1" ht="15" customHeight="1">
      <c r="A84" s="55"/>
      <c r="B84" s="65"/>
      <c r="C84" s="66"/>
      <c r="D84" s="65"/>
      <c r="E84" s="66"/>
    </row>
    <row r="85" spans="1:5" s="90" customFormat="1" ht="15" customHeight="1">
      <c r="A85" s="55"/>
      <c r="B85" s="65"/>
      <c r="C85" s="66"/>
      <c r="D85" s="65"/>
      <c r="E85" s="66"/>
    </row>
    <row r="86" spans="1:5" s="90" customFormat="1" ht="15" customHeight="1">
      <c r="A86" s="55"/>
      <c r="B86" s="65"/>
      <c r="C86" s="66"/>
      <c r="D86" s="65"/>
      <c r="E86" s="66"/>
    </row>
    <row r="87" spans="1:5" s="90" customFormat="1" ht="15" customHeight="1">
      <c r="A87" s="55"/>
      <c r="B87" s="65"/>
      <c r="C87" s="66"/>
      <c r="D87" s="65"/>
      <c r="E87" s="66"/>
    </row>
    <row r="88" spans="1:5" s="90" customFormat="1" ht="15" customHeight="1">
      <c r="A88" s="55"/>
      <c r="B88" s="65"/>
      <c r="C88" s="66"/>
      <c r="D88" s="65"/>
      <c r="E88" s="66"/>
    </row>
    <row r="89" spans="1:5" s="90" customFormat="1" ht="15" customHeight="1">
      <c r="A89" s="55"/>
      <c r="B89" s="65"/>
      <c r="C89" s="66"/>
      <c r="D89" s="65"/>
      <c r="E89" s="66"/>
    </row>
    <row r="90" spans="1:5" s="90" customFormat="1" ht="15" customHeight="1">
      <c r="A90" s="55"/>
      <c r="B90" s="65"/>
      <c r="C90" s="66"/>
      <c r="D90" s="65"/>
      <c r="E90" s="66"/>
    </row>
    <row r="91" spans="1:5" s="90" customFormat="1" ht="15" customHeight="1">
      <c r="A91" s="55"/>
      <c r="B91" s="65"/>
      <c r="C91" s="66"/>
      <c r="D91" s="65"/>
      <c r="E91" s="66"/>
    </row>
    <row r="92" spans="1:5" s="90" customFormat="1" ht="15" customHeight="1">
      <c r="A92" s="55"/>
      <c r="B92" s="65"/>
      <c r="C92" s="66"/>
      <c r="D92" s="65"/>
      <c r="E92" s="66"/>
    </row>
    <row r="93" spans="1:5" s="90" customFormat="1" ht="12.75">
      <c r="A93" s="55"/>
      <c r="B93" s="65"/>
      <c r="C93" s="66"/>
      <c r="D93" s="65"/>
      <c r="E93" s="66"/>
    </row>
    <row r="94" spans="1:5" s="90" customFormat="1" ht="12.75">
      <c r="A94" s="55"/>
      <c r="B94" s="65"/>
      <c r="C94" s="66"/>
      <c r="D94" s="65"/>
      <c r="E94" s="66"/>
    </row>
    <row r="95" spans="1:5" s="90" customFormat="1" ht="12.75">
      <c r="A95" s="55"/>
      <c r="B95" s="65"/>
      <c r="C95" s="66"/>
      <c r="D95" s="65"/>
      <c r="E95" s="66"/>
    </row>
    <row r="96" spans="1:5" s="90" customFormat="1" ht="12.75">
      <c r="A96" s="55"/>
      <c r="B96" s="65"/>
      <c r="C96" s="66"/>
      <c r="D96" s="65"/>
      <c r="E96" s="66"/>
    </row>
    <row r="97" spans="1:5" s="90" customFormat="1" ht="12.75">
      <c r="A97" s="55"/>
      <c r="B97" s="65"/>
      <c r="C97" s="66"/>
      <c r="D97" s="65"/>
      <c r="E97" s="66"/>
    </row>
    <row r="98" spans="1:5" s="90" customFormat="1" ht="12.75">
      <c r="A98" s="55"/>
      <c r="B98" s="65"/>
      <c r="C98" s="66"/>
      <c r="D98" s="65"/>
      <c r="E98" s="66"/>
    </row>
    <row r="99" spans="1:5" s="90" customFormat="1" ht="12.75">
      <c r="A99" s="55"/>
      <c r="B99" s="65"/>
      <c r="C99" s="66"/>
      <c r="D99" s="65"/>
      <c r="E99" s="66"/>
    </row>
    <row r="100" spans="1:5" s="90" customFormat="1" ht="12.75">
      <c r="A100" s="55"/>
      <c r="B100" s="65"/>
      <c r="C100" s="66"/>
      <c r="D100" s="65"/>
      <c r="E100" s="66"/>
    </row>
    <row r="101" spans="1:5" s="90" customFormat="1" ht="12.75">
      <c r="A101" s="55"/>
      <c r="B101" s="65"/>
      <c r="C101" s="66"/>
      <c r="D101" s="65"/>
      <c r="E101" s="66"/>
    </row>
    <row r="102" spans="1:5" s="90" customFormat="1" ht="12.75">
      <c r="A102" s="55"/>
      <c r="B102" s="65"/>
      <c r="C102" s="66"/>
      <c r="D102" s="65"/>
      <c r="E102" s="66"/>
    </row>
    <row r="103" spans="1:5" s="90" customFormat="1" ht="12.75">
      <c r="A103" s="55"/>
      <c r="B103" s="65"/>
      <c r="C103" s="66"/>
      <c r="D103" s="65"/>
      <c r="E103" s="66"/>
    </row>
    <row r="104" spans="1:5" s="90" customFormat="1" ht="12.75">
      <c r="A104" s="55"/>
      <c r="B104" s="65"/>
      <c r="C104" s="66"/>
      <c r="D104" s="65"/>
      <c r="E104" s="66"/>
    </row>
    <row r="105" spans="1:5" s="90" customFormat="1" ht="12.75">
      <c r="A105" s="55"/>
      <c r="B105" s="65"/>
      <c r="C105" s="66"/>
      <c r="D105" s="65"/>
      <c r="E105" s="66"/>
    </row>
    <row r="106" spans="1:5" s="90" customFormat="1" ht="12.75">
      <c r="A106" s="55"/>
      <c r="B106" s="65"/>
      <c r="C106" s="66"/>
      <c r="D106" s="65"/>
      <c r="E106" s="66"/>
    </row>
    <row r="107" spans="1:5" s="90" customFormat="1" ht="12.75">
      <c r="A107" s="55"/>
      <c r="B107" s="65"/>
      <c r="C107" s="66"/>
      <c r="D107" s="65"/>
      <c r="E107" s="66"/>
    </row>
    <row r="108" spans="1:5" s="90" customFormat="1" ht="12.75">
      <c r="A108" s="55"/>
      <c r="B108" s="65"/>
      <c r="C108" s="66"/>
      <c r="D108" s="65"/>
      <c r="E108" s="66"/>
    </row>
    <row r="109" spans="1:5" s="90" customFormat="1" ht="12.75">
      <c r="A109" s="55"/>
      <c r="B109" s="65"/>
      <c r="C109" s="66"/>
      <c r="D109" s="65"/>
      <c r="E109" s="66"/>
    </row>
    <row r="110" spans="1:5" s="90" customFormat="1" ht="12.75">
      <c r="A110" s="55"/>
      <c r="B110" s="65"/>
      <c r="C110" s="66"/>
      <c r="D110" s="65"/>
      <c r="E110" s="66"/>
    </row>
    <row r="111" spans="1:5" s="90" customFormat="1" ht="12.75">
      <c r="A111" s="55"/>
      <c r="B111" s="65"/>
      <c r="C111" s="66"/>
      <c r="D111" s="65"/>
      <c r="E111" s="66"/>
    </row>
    <row r="112" spans="1:5" s="90" customFormat="1" ht="12.75">
      <c r="A112" s="55"/>
      <c r="B112" s="65"/>
      <c r="C112" s="66"/>
      <c r="D112" s="65"/>
      <c r="E112" s="66"/>
    </row>
    <row r="113" spans="1:5" s="90" customFormat="1" ht="12.75">
      <c r="A113" s="55"/>
      <c r="B113" s="65"/>
      <c r="C113" s="66"/>
      <c r="D113" s="65"/>
      <c r="E113" s="66"/>
    </row>
    <row r="114" spans="1:5" s="90" customFormat="1" ht="12.75">
      <c r="A114" s="55"/>
      <c r="B114" s="65"/>
      <c r="C114" s="66"/>
      <c r="D114" s="65"/>
      <c r="E114" s="66"/>
    </row>
    <row r="115" spans="1:5" s="90" customFormat="1" ht="12.75">
      <c r="A115" s="55"/>
      <c r="B115" s="65"/>
      <c r="C115" s="66"/>
      <c r="D115" s="65"/>
      <c r="E115" s="66"/>
    </row>
    <row r="116" spans="1:5" s="90" customFormat="1" ht="12.75">
      <c r="A116" s="55"/>
      <c r="B116" s="65"/>
      <c r="C116" s="66"/>
      <c r="D116" s="65"/>
      <c r="E116" s="66"/>
    </row>
    <row r="117" spans="1:5" s="90" customFormat="1" ht="12.75">
      <c r="A117" s="55"/>
      <c r="B117" s="65"/>
      <c r="C117" s="66"/>
      <c r="D117" s="65"/>
      <c r="E117" s="66"/>
    </row>
    <row r="118" spans="1:5" s="90" customFormat="1" ht="12.75">
      <c r="A118" s="55"/>
      <c r="B118" s="65"/>
      <c r="C118" s="66"/>
      <c r="D118" s="65"/>
      <c r="E118" s="66"/>
    </row>
    <row r="119" spans="1:5" s="90" customFormat="1" ht="12.75">
      <c r="A119" s="55"/>
      <c r="B119" s="65"/>
      <c r="C119" s="66"/>
      <c r="D119" s="65"/>
      <c r="E119" s="66"/>
    </row>
    <row r="120" spans="1:5" s="90" customFormat="1" ht="12.75">
      <c r="A120" s="55"/>
      <c r="B120" s="65"/>
      <c r="C120" s="66"/>
      <c r="D120" s="65"/>
      <c r="E120" s="66"/>
    </row>
    <row r="121" spans="1:5" s="90" customFormat="1" ht="12.75">
      <c r="A121" s="55"/>
      <c r="B121" s="65"/>
      <c r="C121" s="66"/>
      <c r="D121" s="65"/>
      <c r="E121" s="66"/>
    </row>
    <row r="122" spans="1:5" s="90" customFormat="1" ht="12.75">
      <c r="A122" s="55"/>
      <c r="B122" s="65"/>
      <c r="C122" s="66"/>
      <c r="D122" s="65"/>
      <c r="E122" s="66"/>
    </row>
    <row r="123" spans="1:5" s="90" customFormat="1" ht="12.75">
      <c r="A123" s="55"/>
      <c r="B123" s="65"/>
      <c r="C123" s="66"/>
      <c r="D123" s="65"/>
      <c r="E123" s="66"/>
    </row>
    <row r="124" spans="1:5" s="90" customFormat="1" ht="12.75">
      <c r="A124" s="55"/>
      <c r="B124" s="65"/>
      <c r="C124" s="66"/>
      <c r="D124" s="65"/>
      <c r="E124" s="66"/>
    </row>
    <row r="125" spans="1:5" s="90" customFormat="1" ht="12.75">
      <c r="A125" s="55"/>
      <c r="B125" s="65"/>
      <c r="C125" s="66"/>
      <c r="D125" s="65"/>
      <c r="E125" s="66"/>
    </row>
    <row r="126" spans="1:5" s="90" customFormat="1" ht="12.75">
      <c r="A126" s="55"/>
      <c r="B126" s="65"/>
      <c r="C126" s="66"/>
      <c r="D126" s="65"/>
      <c r="E126" s="66"/>
    </row>
    <row r="127" spans="1:5" s="90" customFormat="1" ht="12.75">
      <c r="A127" s="55"/>
      <c r="B127" s="65"/>
      <c r="C127" s="66"/>
      <c r="D127" s="65"/>
      <c r="E127" s="66"/>
    </row>
    <row r="128" spans="1:5" s="90" customFormat="1" ht="12.75">
      <c r="A128" s="55"/>
      <c r="B128" s="65"/>
      <c r="C128" s="66"/>
      <c r="D128" s="65"/>
      <c r="E128" s="66"/>
    </row>
    <row r="129" spans="1:5" s="90" customFormat="1" ht="12.75">
      <c r="A129" s="55"/>
      <c r="B129" s="65"/>
      <c r="C129" s="66"/>
      <c r="D129" s="65"/>
      <c r="E129" s="66"/>
    </row>
    <row r="130" spans="1:5" s="90" customFormat="1" ht="12.75">
      <c r="A130" s="55"/>
      <c r="B130" s="65"/>
      <c r="C130" s="66"/>
      <c r="D130" s="65"/>
      <c r="E130" s="66"/>
    </row>
    <row r="131" spans="1:5" s="90" customFormat="1" ht="12.75">
      <c r="A131" s="55"/>
      <c r="B131" s="65"/>
      <c r="C131" s="66"/>
      <c r="D131" s="65"/>
      <c r="E131" s="66"/>
    </row>
    <row r="132" spans="1:5" s="90" customFormat="1" ht="12.75">
      <c r="A132" s="55"/>
      <c r="B132" s="65"/>
      <c r="C132" s="66"/>
      <c r="D132" s="65"/>
      <c r="E132" s="66"/>
    </row>
    <row r="133" spans="1:5" s="90" customFormat="1" ht="12.75">
      <c r="A133" s="55"/>
      <c r="B133" s="65"/>
      <c r="C133" s="66"/>
      <c r="D133" s="65"/>
      <c r="E133" s="66"/>
    </row>
    <row r="134" spans="1:5" s="90" customFormat="1" ht="12.75">
      <c r="A134" s="55"/>
      <c r="B134" s="65"/>
      <c r="C134" s="66"/>
      <c r="D134" s="65"/>
      <c r="E134" s="66"/>
    </row>
    <row r="135" spans="1:5" s="90" customFormat="1" ht="12.75">
      <c r="A135" s="55"/>
      <c r="B135" s="65"/>
      <c r="C135" s="66"/>
      <c r="D135" s="65"/>
      <c r="E135" s="66"/>
    </row>
    <row r="136" spans="1:5" s="90" customFormat="1" ht="12.75">
      <c r="A136" s="55"/>
      <c r="B136" s="65"/>
      <c r="C136" s="66"/>
      <c r="D136" s="65"/>
      <c r="E136" s="66"/>
    </row>
    <row r="137" spans="1:5" s="90" customFormat="1" ht="12.75">
      <c r="A137" s="55"/>
      <c r="B137" s="65"/>
      <c r="C137" s="66"/>
      <c r="D137" s="65"/>
      <c r="E137" s="66"/>
    </row>
    <row r="138" spans="1:5" s="90" customFormat="1" ht="12.75">
      <c r="A138" s="55"/>
      <c r="B138" s="65"/>
      <c r="C138" s="66"/>
      <c r="D138" s="65"/>
      <c r="E138" s="66"/>
    </row>
    <row r="139" spans="1:5" s="90" customFormat="1" ht="12.75">
      <c r="A139" s="55"/>
      <c r="B139" s="65"/>
      <c r="C139" s="66"/>
      <c r="D139" s="65"/>
      <c r="E139" s="66"/>
    </row>
    <row r="140" spans="1:5" s="90" customFormat="1" ht="12.75">
      <c r="A140" s="55"/>
      <c r="B140" s="65"/>
      <c r="C140" s="66"/>
      <c r="D140" s="65"/>
      <c r="E140" s="66"/>
    </row>
    <row r="141" spans="1:5" s="90" customFormat="1" ht="12.75">
      <c r="A141" s="55"/>
      <c r="B141" s="65"/>
      <c r="C141" s="66"/>
      <c r="D141" s="65"/>
      <c r="E141" s="66"/>
    </row>
    <row r="142" spans="1:5" s="90" customFormat="1" ht="12.75">
      <c r="A142" s="55"/>
      <c r="B142" s="65"/>
      <c r="C142" s="66"/>
      <c r="D142" s="65"/>
      <c r="E142" s="66"/>
    </row>
    <row r="143" spans="1:5" s="90" customFormat="1" ht="12.75">
      <c r="A143" s="55"/>
      <c r="B143" s="65"/>
      <c r="C143" s="66"/>
      <c r="D143" s="65"/>
      <c r="E143" s="66"/>
    </row>
    <row r="144" spans="1:5" s="90" customFormat="1" ht="12.75">
      <c r="A144" s="55"/>
      <c r="B144" s="65"/>
      <c r="C144" s="66"/>
      <c r="D144" s="65"/>
      <c r="E144" s="66"/>
    </row>
    <row r="145" spans="1:5" s="90" customFormat="1" ht="12.75">
      <c r="A145" s="55"/>
      <c r="B145" s="65"/>
      <c r="C145" s="66"/>
      <c r="D145" s="65"/>
      <c r="E145" s="66"/>
    </row>
    <row r="146" spans="1:5" s="90" customFormat="1" ht="12.75">
      <c r="A146" s="55"/>
      <c r="B146" s="65"/>
      <c r="C146" s="66"/>
      <c r="D146" s="65"/>
      <c r="E146" s="66"/>
    </row>
    <row r="147" spans="1:5" s="90" customFormat="1" ht="12.75">
      <c r="A147" s="55"/>
      <c r="B147" s="65"/>
      <c r="C147" s="66"/>
      <c r="D147" s="65"/>
      <c r="E147" s="66"/>
    </row>
    <row r="148" spans="1:5" s="90" customFormat="1" ht="12.75">
      <c r="A148" s="55"/>
      <c r="B148" s="65"/>
      <c r="C148" s="66"/>
      <c r="D148" s="65"/>
      <c r="E148" s="66"/>
    </row>
    <row r="149" spans="1:5" s="90" customFormat="1" ht="12.75">
      <c r="A149" s="55"/>
      <c r="B149" s="65"/>
      <c r="C149" s="66"/>
      <c r="D149" s="65"/>
      <c r="E149" s="66"/>
    </row>
    <row r="150" spans="1:5" s="90" customFormat="1" ht="12.75">
      <c r="A150" s="55"/>
      <c r="B150" s="65"/>
      <c r="C150" s="66"/>
      <c r="D150" s="65"/>
      <c r="E150" s="66"/>
    </row>
    <row r="151" spans="1:5" s="90" customFormat="1" ht="12.75">
      <c r="A151" s="55"/>
      <c r="B151" s="65"/>
      <c r="C151" s="66"/>
      <c r="D151" s="65"/>
      <c r="E151" s="66"/>
    </row>
    <row r="152" spans="1:5" s="90" customFormat="1" ht="12.75">
      <c r="A152" s="55"/>
      <c r="B152" s="65"/>
      <c r="C152" s="66"/>
      <c r="D152" s="65"/>
      <c r="E152" s="66"/>
    </row>
    <row r="153" spans="1:5" s="90" customFormat="1" ht="12.75">
      <c r="A153" s="55"/>
      <c r="B153" s="65"/>
      <c r="C153" s="66"/>
      <c r="D153" s="65"/>
      <c r="E153" s="66"/>
    </row>
    <row r="154" spans="1:5" s="90" customFormat="1" ht="12.75">
      <c r="A154" s="55"/>
      <c r="B154" s="65"/>
      <c r="C154" s="66"/>
      <c r="D154" s="65"/>
      <c r="E154" s="66"/>
    </row>
    <row r="155" spans="1:5" s="90" customFormat="1" ht="12.75">
      <c r="A155" s="55"/>
      <c r="B155" s="65"/>
      <c r="C155" s="66"/>
      <c r="D155" s="65"/>
      <c r="E155" s="66"/>
    </row>
    <row r="156" spans="1:5" s="90" customFormat="1" ht="12.75">
      <c r="A156" s="55"/>
      <c r="B156" s="65"/>
      <c r="C156" s="66"/>
      <c r="D156" s="65"/>
      <c r="E156" s="66"/>
    </row>
    <row r="157" spans="1:5" s="90" customFormat="1" ht="12.75">
      <c r="A157" s="55"/>
      <c r="B157" s="65"/>
      <c r="C157" s="66"/>
      <c r="D157" s="65"/>
      <c r="E157" s="66"/>
    </row>
    <row r="158" spans="1:5" s="90" customFormat="1" ht="12.75">
      <c r="A158" s="55"/>
      <c r="B158" s="65"/>
      <c r="C158" s="66"/>
      <c r="D158" s="65"/>
      <c r="E158" s="66"/>
    </row>
    <row r="159" spans="1:5" s="90" customFormat="1" ht="12.75">
      <c r="A159" s="55"/>
      <c r="B159" s="65"/>
      <c r="C159" s="66"/>
      <c r="D159" s="65"/>
      <c r="E159" s="66"/>
    </row>
    <row r="160" spans="1:5" s="90" customFormat="1" ht="12.75">
      <c r="A160" s="55"/>
      <c r="B160" s="65"/>
      <c r="C160" s="66"/>
      <c r="D160" s="65"/>
      <c r="E160" s="66"/>
    </row>
    <row r="161" spans="1:5" s="90" customFormat="1" ht="12.75">
      <c r="A161" s="55"/>
      <c r="B161" s="65"/>
      <c r="C161" s="66"/>
      <c r="D161" s="65"/>
      <c r="E161" s="66"/>
    </row>
    <row r="162" spans="1:5" s="90" customFormat="1" ht="12.75">
      <c r="A162" s="55"/>
      <c r="B162" s="65"/>
      <c r="C162" s="66"/>
      <c r="D162" s="65"/>
      <c r="E162" s="66"/>
    </row>
    <row r="163" spans="1:5" s="90" customFormat="1" ht="12.75">
      <c r="A163" s="55"/>
      <c r="B163" s="65"/>
      <c r="C163" s="66"/>
      <c r="D163" s="65"/>
      <c r="E163" s="66"/>
    </row>
    <row r="164" spans="1:5" s="90" customFormat="1" ht="12.75">
      <c r="A164" s="55"/>
      <c r="B164" s="65"/>
      <c r="C164" s="66"/>
      <c r="D164" s="65"/>
      <c r="E164" s="66"/>
    </row>
    <row r="165" spans="1:5" s="90" customFormat="1" ht="12.75">
      <c r="A165" s="55"/>
      <c r="B165" s="65"/>
      <c r="C165" s="66"/>
      <c r="D165" s="65"/>
      <c r="E165" s="66"/>
    </row>
    <row r="166" spans="1:5" s="90" customFormat="1" ht="12.75">
      <c r="A166" s="55"/>
      <c r="B166" s="65"/>
      <c r="C166" s="66"/>
      <c r="D166" s="65"/>
      <c r="E166" s="66"/>
    </row>
    <row r="167" spans="1:5" s="90" customFormat="1" ht="12.75">
      <c r="A167" s="55"/>
      <c r="B167" s="65"/>
      <c r="C167" s="66"/>
      <c r="D167" s="65"/>
      <c r="E167" s="66"/>
    </row>
    <row r="168" spans="1:5" s="90" customFormat="1" ht="12.75">
      <c r="A168" s="55"/>
      <c r="B168" s="65"/>
      <c r="C168" s="66"/>
      <c r="D168" s="65"/>
      <c r="E168" s="66"/>
    </row>
    <row r="169" spans="1:5" s="90" customFormat="1" ht="12.75">
      <c r="A169" s="55"/>
      <c r="B169" s="65"/>
      <c r="C169" s="66"/>
      <c r="D169" s="65"/>
      <c r="E169" s="66"/>
    </row>
    <row r="170" spans="1:5" s="90" customFormat="1" ht="12.75">
      <c r="A170" s="55"/>
      <c r="B170" s="65"/>
      <c r="C170" s="66"/>
      <c r="D170" s="65"/>
      <c r="E170" s="66"/>
    </row>
    <row r="171" spans="1:5" s="90" customFormat="1" ht="12.75">
      <c r="A171" s="55"/>
      <c r="B171" s="65"/>
      <c r="C171" s="66"/>
      <c r="D171" s="65"/>
      <c r="E171" s="66"/>
    </row>
    <row r="172" spans="1:5" s="90" customFormat="1" ht="12.75">
      <c r="A172" s="55"/>
      <c r="B172" s="65"/>
      <c r="C172" s="66"/>
      <c r="D172" s="65"/>
      <c r="E172" s="66"/>
    </row>
    <row r="173" spans="1:5" s="90" customFormat="1" ht="12.75">
      <c r="A173" s="55"/>
      <c r="B173" s="65"/>
      <c r="C173" s="66"/>
      <c r="D173" s="65"/>
      <c r="E173" s="66"/>
    </row>
    <row r="174" spans="1:5" s="90" customFormat="1" ht="12.75">
      <c r="A174" s="55"/>
      <c r="B174" s="65"/>
      <c r="C174" s="66"/>
      <c r="D174" s="65"/>
      <c r="E174" s="66"/>
    </row>
    <row r="175" spans="1:5" s="90" customFormat="1" ht="12.75">
      <c r="A175" s="55"/>
      <c r="B175" s="65"/>
      <c r="C175" s="66"/>
      <c r="D175" s="65"/>
      <c r="E175" s="66"/>
    </row>
    <row r="176" spans="1:5" s="90" customFormat="1" ht="12.75">
      <c r="A176" s="55"/>
      <c r="B176" s="65"/>
      <c r="C176" s="66"/>
      <c r="D176" s="65"/>
      <c r="E176" s="66"/>
    </row>
    <row r="177" spans="1:5" s="90" customFormat="1" ht="12.75">
      <c r="A177" s="55"/>
      <c r="B177" s="65"/>
      <c r="C177" s="66"/>
      <c r="D177" s="65"/>
      <c r="E177" s="66"/>
    </row>
    <row r="178" spans="1:5" s="90" customFormat="1" ht="12.75">
      <c r="A178" s="55"/>
      <c r="B178" s="65"/>
      <c r="C178" s="66"/>
      <c r="D178" s="65"/>
      <c r="E178" s="66"/>
    </row>
    <row r="179" spans="1:5" s="90" customFormat="1" ht="12.75">
      <c r="A179" s="55"/>
      <c r="B179" s="65"/>
      <c r="C179" s="66"/>
      <c r="D179" s="65"/>
      <c r="E179" s="66"/>
    </row>
    <row r="180" spans="1:5" s="90" customFormat="1" ht="12.75">
      <c r="A180" s="55"/>
      <c r="B180" s="65"/>
      <c r="C180" s="66"/>
      <c r="D180" s="65"/>
      <c r="E180" s="66"/>
    </row>
    <row r="181" spans="1:5" s="90" customFormat="1" ht="12.75">
      <c r="A181" s="55"/>
      <c r="B181" s="65"/>
      <c r="C181" s="66"/>
      <c r="D181" s="65"/>
      <c r="E181" s="66"/>
    </row>
    <row r="182" spans="1:5" s="90" customFormat="1" ht="12.75">
      <c r="A182" s="55"/>
      <c r="B182" s="65"/>
      <c r="C182" s="66"/>
      <c r="D182" s="65"/>
      <c r="E182" s="66"/>
    </row>
    <row r="183" spans="1:5" s="90" customFormat="1" ht="12.75">
      <c r="A183" s="55"/>
      <c r="B183" s="65"/>
      <c r="C183" s="66"/>
      <c r="D183" s="65"/>
      <c r="E183" s="66"/>
    </row>
    <row r="184" spans="1:5" s="90" customFormat="1" ht="12.75">
      <c r="A184" s="55"/>
      <c r="B184" s="65"/>
      <c r="C184" s="66"/>
      <c r="D184" s="65"/>
      <c r="E184" s="66"/>
    </row>
    <row r="185" spans="1:5" s="90" customFormat="1" ht="12.75">
      <c r="A185" s="55"/>
      <c r="B185" s="65"/>
      <c r="C185" s="66"/>
      <c r="D185" s="65"/>
      <c r="E185" s="66"/>
    </row>
    <row r="186" spans="1:5" s="90" customFormat="1" ht="12.75">
      <c r="A186" s="55"/>
      <c r="B186" s="65"/>
      <c r="C186" s="66"/>
      <c r="D186" s="65"/>
      <c r="E186" s="66"/>
    </row>
    <row r="187" spans="1:5" s="90" customFormat="1" ht="12.75">
      <c r="A187" s="55"/>
      <c r="B187" s="65"/>
      <c r="C187" s="66"/>
      <c r="D187" s="65"/>
      <c r="E187" s="66"/>
    </row>
    <row r="188" spans="1:5" s="90" customFormat="1" ht="12.75">
      <c r="A188" s="55"/>
      <c r="B188" s="65"/>
      <c r="C188" s="66"/>
      <c r="D188" s="65"/>
      <c r="E188" s="66"/>
    </row>
    <row r="189" spans="1:5" s="90" customFormat="1" ht="12.75">
      <c r="A189" s="55"/>
      <c r="B189" s="65"/>
      <c r="C189" s="66"/>
      <c r="D189" s="65"/>
      <c r="E189" s="66"/>
    </row>
    <row r="190" spans="1:5" s="90" customFormat="1" ht="12.75">
      <c r="A190" s="55"/>
      <c r="B190" s="65"/>
      <c r="C190" s="66"/>
      <c r="D190" s="65"/>
      <c r="E190" s="66"/>
    </row>
    <row r="191" spans="1:5" s="90" customFormat="1" ht="12.75">
      <c r="A191" s="55"/>
      <c r="B191" s="65"/>
      <c r="C191" s="66"/>
      <c r="D191" s="65"/>
      <c r="E191" s="66"/>
    </row>
    <row r="192" spans="1:5" s="90" customFormat="1" ht="12.75">
      <c r="A192" s="54"/>
      <c r="B192" s="124"/>
      <c r="C192" s="125"/>
      <c r="D192" s="124"/>
      <c r="E192" s="125"/>
    </row>
    <row r="193" spans="1:5" s="90" customFormat="1" ht="12.75">
      <c r="A193" s="54"/>
      <c r="B193" s="124"/>
      <c r="C193" s="125"/>
      <c r="D193" s="124"/>
      <c r="E193" s="125"/>
    </row>
    <row r="194" spans="1:5" s="90" customFormat="1" ht="12.75">
      <c r="A194" s="54"/>
      <c r="B194" s="124"/>
      <c r="C194" s="125"/>
      <c r="D194" s="124"/>
      <c r="E194" s="125"/>
    </row>
    <row r="195" spans="1:5" s="90" customFormat="1" ht="12.75">
      <c r="A195" s="54"/>
      <c r="B195" s="124"/>
      <c r="C195" s="125"/>
      <c r="D195" s="124"/>
      <c r="E195" s="125"/>
    </row>
    <row r="196" spans="1:5" s="90" customFormat="1" ht="12.75">
      <c r="A196" s="54"/>
      <c r="B196" s="124"/>
      <c r="C196" s="125"/>
      <c r="D196" s="124"/>
      <c r="E196" s="125"/>
    </row>
    <row r="197" spans="1:5" s="90" customFormat="1" ht="12.75">
      <c r="A197" s="54"/>
      <c r="B197" s="124"/>
      <c r="C197" s="125"/>
      <c r="D197" s="124"/>
      <c r="E197" s="125"/>
    </row>
    <row r="198" spans="1:5" s="90" customFormat="1" ht="12.75">
      <c r="A198" s="54"/>
      <c r="B198" s="124"/>
      <c r="C198" s="125"/>
      <c r="D198" s="124"/>
      <c r="E198" s="125"/>
    </row>
    <row r="199" spans="1:5" s="90" customFormat="1" ht="12.75">
      <c r="A199" s="54"/>
      <c r="B199" s="124"/>
      <c r="C199" s="125"/>
      <c r="D199" s="124"/>
      <c r="E199" s="125"/>
    </row>
    <row r="200" spans="1:5" s="90" customFormat="1" ht="12.75">
      <c r="A200" s="54"/>
      <c r="B200" s="124"/>
      <c r="C200" s="125"/>
      <c r="D200" s="124"/>
      <c r="E200" s="125"/>
    </row>
    <row r="201" spans="1:5" s="90" customFormat="1" ht="12.75">
      <c r="A201" s="54"/>
      <c r="B201" s="124"/>
      <c r="C201" s="125"/>
      <c r="D201" s="124"/>
      <c r="E201" s="125"/>
    </row>
    <row r="202" spans="1:5" s="90" customFormat="1" ht="12.75">
      <c r="A202" s="54"/>
      <c r="B202" s="124"/>
      <c r="C202" s="125"/>
      <c r="D202" s="124"/>
      <c r="E202" s="125"/>
    </row>
    <row r="203" spans="1:5" s="90" customFormat="1" ht="12.75">
      <c r="A203" s="54"/>
      <c r="B203" s="124"/>
      <c r="C203" s="125"/>
      <c r="D203" s="124"/>
      <c r="E203" s="125"/>
    </row>
    <row r="204" spans="1:5" s="90" customFormat="1" ht="12.75">
      <c r="A204" s="54"/>
      <c r="B204" s="124"/>
      <c r="C204" s="125"/>
      <c r="D204" s="124"/>
      <c r="E204" s="125"/>
    </row>
    <row r="205" spans="1:5" s="90" customFormat="1" ht="12.75">
      <c r="A205" s="54"/>
      <c r="B205" s="124"/>
      <c r="C205" s="125"/>
      <c r="D205" s="124"/>
      <c r="E205" s="125"/>
    </row>
    <row r="206" spans="1:5" s="90" customFormat="1" ht="12.75">
      <c r="A206" s="54"/>
      <c r="B206" s="124"/>
      <c r="C206" s="125"/>
      <c r="D206" s="124"/>
      <c r="E206" s="125"/>
    </row>
    <row r="207" spans="1:5" s="90" customFormat="1" ht="12.75">
      <c r="A207" s="54"/>
      <c r="B207" s="124"/>
      <c r="C207" s="125"/>
      <c r="D207" s="124"/>
      <c r="E207" s="125"/>
    </row>
    <row r="208" spans="1:5" s="90" customFormat="1" ht="12.75">
      <c r="A208" s="54"/>
      <c r="B208" s="124"/>
      <c r="C208" s="125"/>
      <c r="D208" s="124"/>
      <c r="E208" s="125"/>
    </row>
    <row r="209" spans="1:5" s="90" customFormat="1" ht="12.75">
      <c r="A209" s="54"/>
      <c r="B209" s="124"/>
      <c r="C209" s="125"/>
      <c r="D209" s="124"/>
      <c r="E209" s="125"/>
    </row>
    <row r="210" spans="1:5" s="90" customFormat="1" ht="12.75">
      <c r="A210" s="54"/>
      <c r="B210" s="124"/>
      <c r="C210" s="125"/>
      <c r="D210" s="124"/>
      <c r="E210" s="125"/>
    </row>
    <row r="211" spans="1:5" s="90" customFormat="1" ht="12.75">
      <c r="A211" s="54"/>
      <c r="B211" s="124"/>
      <c r="C211" s="125"/>
      <c r="D211" s="124"/>
      <c r="E211" s="125"/>
    </row>
    <row r="212" spans="1:5" s="90" customFormat="1" ht="12.75">
      <c r="A212" s="54"/>
      <c r="B212" s="124"/>
      <c r="C212" s="125"/>
      <c r="D212" s="124"/>
      <c r="E212" s="125"/>
    </row>
    <row r="213" spans="1:5" s="90" customFormat="1" ht="12.75">
      <c r="A213" s="54"/>
      <c r="B213" s="124"/>
      <c r="C213" s="125"/>
      <c r="D213" s="124"/>
      <c r="E213" s="125"/>
    </row>
    <row r="214" spans="1:5" s="90" customFormat="1" ht="12.75">
      <c r="A214" s="54"/>
      <c r="B214" s="124"/>
      <c r="C214" s="125"/>
      <c r="D214" s="124"/>
      <c r="E214" s="125"/>
    </row>
    <row r="215" spans="1:5" s="90" customFormat="1" ht="12.75">
      <c r="A215" s="54"/>
      <c r="B215" s="124"/>
      <c r="C215" s="125"/>
      <c r="D215" s="124"/>
      <c r="E215" s="125"/>
    </row>
    <row r="216" spans="1:5" s="90" customFormat="1" ht="12.75">
      <c r="A216" s="54"/>
      <c r="B216" s="124"/>
      <c r="C216" s="125"/>
      <c r="D216" s="124"/>
      <c r="E216" s="125"/>
    </row>
    <row r="217" spans="1:5" s="90" customFormat="1" ht="12.75">
      <c r="A217" s="54"/>
      <c r="B217" s="124"/>
      <c r="C217" s="125"/>
      <c r="D217" s="124"/>
      <c r="E217" s="125"/>
    </row>
    <row r="218" spans="1:5" s="90" customFormat="1" ht="12.75">
      <c r="A218" s="54"/>
      <c r="B218" s="124"/>
      <c r="C218" s="125"/>
      <c r="D218" s="124"/>
      <c r="E218" s="125"/>
    </row>
    <row r="219" spans="1:5" s="90" customFormat="1" ht="12.75">
      <c r="A219" s="54"/>
      <c r="B219" s="124"/>
      <c r="C219" s="125"/>
      <c r="D219" s="124"/>
      <c r="E219" s="125"/>
    </row>
    <row r="220" spans="1:5" s="90" customFormat="1" ht="12.75">
      <c r="A220" s="54"/>
      <c r="B220" s="124"/>
      <c r="C220" s="125"/>
      <c r="D220" s="124"/>
      <c r="E220" s="125"/>
    </row>
    <row r="221" spans="1:5" s="90" customFormat="1" ht="12.75">
      <c r="A221" s="54"/>
      <c r="B221" s="124"/>
      <c r="C221" s="125"/>
      <c r="D221" s="124"/>
      <c r="E221" s="125"/>
    </row>
    <row r="222" spans="1:5" s="90" customFormat="1" ht="12.75">
      <c r="A222" s="54"/>
      <c r="B222" s="124"/>
      <c r="C222" s="125"/>
      <c r="D222" s="124"/>
      <c r="E222" s="125"/>
    </row>
    <row r="223" spans="1:5" s="90" customFormat="1" ht="12.75">
      <c r="A223" s="54"/>
      <c r="B223" s="124"/>
      <c r="C223" s="125"/>
      <c r="D223" s="124"/>
      <c r="E223" s="125"/>
    </row>
    <row r="224" spans="1:5" s="90" customFormat="1" ht="12.75">
      <c r="A224" s="54"/>
      <c r="B224" s="124"/>
      <c r="C224" s="125"/>
      <c r="D224" s="124"/>
      <c r="E224" s="125"/>
    </row>
    <row r="225" spans="1:5" s="90" customFormat="1" ht="12.75">
      <c r="A225" s="54"/>
      <c r="B225" s="124"/>
      <c r="C225" s="125"/>
      <c r="D225" s="124"/>
      <c r="E225" s="125"/>
    </row>
    <row r="226" spans="1:5" s="90" customFormat="1" ht="12.75">
      <c r="A226" s="54"/>
      <c r="B226" s="124"/>
      <c r="C226" s="125"/>
      <c r="D226" s="124"/>
      <c r="E226" s="125"/>
    </row>
    <row r="227" spans="1:5" s="90" customFormat="1" ht="12.75">
      <c r="A227" s="54"/>
      <c r="B227" s="124"/>
      <c r="C227" s="125"/>
      <c r="D227" s="124"/>
      <c r="E227" s="125"/>
    </row>
    <row r="228" spans="1:5" s="90" customFormat="1" ht="12.75">
      <c r="A228" s="54"/>
      <c r="B228" s="124"/>
      <c r="C228" s="125"/>
      <c r="D228" s="124"/>
      <c r="E228" s="125"/>
    </row>
    <row r="229" spans="1:5" s="90" customFormat="1" ht="12.75">
      <c r="A229" s="54"/>
      <c r="B229" s="124"/>
      <c r="C229" s="125"/>
      <c r="D229" s="124"/>
      <c r="E229" s="125"/>
    </row>
    <row r="230" spans="1:5" s="90" customFormat="1" ht="12.75">
      <c r="A230" s="54"/>
      <c r="B230" s="124"/>
      <c r="C230" s="125"/>
      <c r="D230" s="124"/>
      <c r="E230" s="125"/>
    </row>
    <row r="231" spans="1:5" s="90" customFormat="1" ht="12.75">
      <c r="A231" s="54"/>
      <c r="B231" s="124"/>
      <c r="C231" s="125"/>
      <c r="D231" s="124"/>
      <c r="E231" s="125"/>
    </row>
    <row r="232" spans="1:5" s="90" customFormat="1" ht="12.75">
      <c r="A232" s="54"/>
      <c r="B232" s="124"/>
      <c r="C232" s="125"/>
      <c r="D232" s="124"/>
      <c r="E232" s="125"/>
    </row>
    <row r="233" spans="1:5" s="90" customFormat="1" ht="12.75">
      <c r="A233" s="54"/>
      <c r="B233" s="124"/>
      <c r="C233" s="125"/>
      <c r="D233" s="124"/>
      <c r="E233" s="125"/>
    </row>
    <row r="234" spans="1:5" s="90" customFormat="1" ht="12.75">
      <c r="A234" s="54"/>
      <c r="B234" s="124"/>
      <c r="C234" s="125"/>
      <c r="D234" s="124"/>
      <c r="E234" s="125"/>
    </row>
    <row r="235" spans="1:5" s="90" customFormat="1" ht="12.75">
      <c r="A235" s="54"/>
      <c r="B235" s="124"/>
      <c r="C235" s="125"/>
      <c r="D235" s="124"/>
      <c r="E235" s="125"/>
    </row>
    <row r="236" spans="1:5" s="90" customFormat="1" ht="12.75">
      <c r="A236" s="54"/>
      <c r="B236" s="124"/>
      <c r="C236" s="125"/>
      <c r="D236" s="124"/>
      <c r="E236" s="125"/>
    </row>
    <row r="237" spans="1:5" s="90" customFormat="1" ht="12.75">
      <c r="A237" s="54"/>
      <c r="B237" s="124"/>
      <c r="C237" s="125"/>
      <c r="D237" s="124"/>
      <c r="E237" s="125"/>
    </row>
    <row r="238" spans="1:5" s="90" customFormat="1" ht="12.75">
      <c r="A238" s="54"/>
      <c r="B238" s="124"/>
      <c r="C238" s="125"/>
      <c r="D238" s="124"/>
      <c r="E238" s="125"/>
    </row>
    <row r="239" spans="1:5" s="90" customFormat="1" ht="12.75">
      <c r="A239" s="54"/>
      <c r="B239" s="124"/>
      <c r="C239" s="125"/>
      <c r="D239" s="124"/>
      <c r="E239" s="125"/>
    </row>
    <row r="240" spans="1:5" s="90" customFormat="1" ht="12.75">
      <c r="A240" s="54"/>
      <c r="B240" s="124"/>
      <c r="C240" s="125"/>
      <c r="D240" s="124"/>
      <c r="E240" s="125"/>
    </row>
    <row r="241" spans="1:5" s="90" customFormat="1" ht="12.75">
      <c r="A241" s="54"/>
      <c r="B241" s="124"/>
      <c r="C241" s="125"/>
      <c r="D241" s="124"/>
      <c r="E241" s="125"/>
    </row>
    <row r="242" spans="1:5" s="90" customFormat="1" ht="12.75">
      <c r="A242" s="54"/>
      <c r="B242" s="124"/>
      <c r="C242" s="125"/>
      <c r="D242" s="124"/>
      <c r="E242" s="125"/>
    </row>
    <row r="243" spans="1:5" s="90" customFormat="1" ht="12.75">
      <c r="A243" s="54"/>
      <c r="B243" s="124"/>
      <c r="C243" s="125"/>
      <c r="D243" s="124"/>
      <c r="E243" s="125"/>
    </row>
    <row r="244" spans="1:5" s="90" customFormat="1" ht="12.75">
      <c r="A244" s="54"/>
      <c r="B244" s="124"/>
      <c r="C244" s="125"/>
      <c r="D244" s="124"/>
      <c r="E244" s="125"/>
    </row>
    <row r="245" spans="1:5" s="90" customFormat="1" ht="12.75">
      <c r="A245" s="54"/>
      <c r="B245" s="124"/>
      <c r="C245" s="125"/>
      <c r="D245" s="124"/>
      <c r="E245" s="125"/>
    </row>
    <row r="246" spans="1:5" s="90" customFormat="1" ht="12.75">
      <c r="A246" s="54"/>
      <c r="B246" s="124"/>
      <c r="C246" s="125"/>
      <c r="D246" s="124"/>
      <c r="E246" s="125"/>
    </row>
    <row r="247" spans="1:5" s="90" customFormat="1" ht="12.75">
      <c r="A247" s="54"/>
      <c r="B247" s="124"/>
      <c r="C247" s="125"/>
      <c r="D247" s="124"/>
      <c r="E247" s="125"/>
    </row>
    <row r="248" spans="1:5" s="90" customFormat="1" ht="12.75">
      <c r="A248" s="54"/>
      <c r="B248" s="124"/>
      <c r="C248" s="125"/>
      <c r="D248" s="124"/>
      <c r="E248" s="125"/>
    </row>
    <row r="249" spans="1:5" s="90" customFormat="1" ht="12.75">
      <c r="A249" s="54"/>
      <c r="B249" s="124"/>
      <c r="C249" s="125"/>
      <c r="D249" s="124"/>
      <c r="E249" s="125"/>
    </row>
    <row r="250" spans="1:5" s="90" customFormat="1" ht="12.75">
      <c r="A250" s="54"/>
      <c r="B250" s="124"/>
      <c r="C250" s="125"/>
      <c r="D250" s="124"/>
      <c r="E250" s="125"/>
    </row>
    <row r="251" spans="1:5" s="90" customFormat="1" ht="12.75">
      <c r="A251" s="54"/>
      <c r="B251" s="124"/>
      <c r="C251" s="125"/>
      <c r="D251" s="124"/>
      <c r="E251" s="125"/>
    </row>
    <row r="252" spans="1:5" s="90" customFormat="1" ht="12.75">
      <c r="A252" s="54"/>
      <c r="B252" s="124"/>
      <c r="C252" s="125"/>
      <c r="D252" s="124"/>
      <c r="E252" s="125"/>
    </row>
    <row r="253" spans="1:5" s="90" customFormat="1" ht="12.75">
      <c r="A253" s="54"/>
      <c r="B253" s="124"/>
      <c r="C253" s="125"/>
      <c r="D253" s="124"/>
      <c r="E253" s="125"/>
    </row>
    <row r="254" spans="1:5" s="90" customFormat="1" ht="12.75">
      <c r="A254" s="54"/>
      <c r="B254" s="124"/>
      <c r="C254" s="125"/>
      <c r="D254" s="124"/>
      <c r="E254" s="125"/>
    </row>
    <row r="255" spans="1:5" s="90" customFormat="1" ht="12.75">
      <c r="A255" s="54"/>
      <c r="B255" s="124"/>
      <c r="C255" s="125"/>
      <c r="D255" s="124"/>
      <c r="E255" s="125"/>
    </row>
    <row r="256" spans="1:5" s="90" customFormat="1" ht="12.75">
      <c r="A256" s="54"/>
      <c r="B256" s="124"/>
      <c r="C256" s="125"/>
      <c r="D256" s="124"/>
      <c r="E256" s="125"/>
    </row>
    <row r="257" spans="1:5" s="90" customFormat="1" ht="12.75">
      <c r="A257" s="54"/>
      <c r="B257" s="124"/>
      <c r="C257" s="125"/>
      <c r="D257" s="124"/>
      <c r="E257" s="125"/>
    </row>
    <row r="258" spans="1:5" s="90" customFormat="1" ht="12.75">
      <c r="A258" s="54"/>
      <c r="B258" s="124"/>
      <c r="C258" s="125"/>
      <c r="D258" s="124"/>
      <c r="E258" s="125"/>
    </row>
    <row r="259" spans="1:5" s="90" customFormat="1" ht="12.75">
      <c r="A259" s="54"/>
      <c r="B259" s="124"/>
      <c r="C259" s="125"/>
      <c r="D259" s="124"/>
      <c r="E259" s="125"/>
    </row>
    <row r="260" spans="1:5" s="90" customFormat="1" ht="12.75">
      <c r="A260" s="54"/>
      <c r="B260" s="124"/>
      <c r="C260" s="125"/>
      <c r="D260" s="124"/>
      <c r="E260" s="125"/>
    </row>
    <row r="261" spans="1:5" s="90" customFormat="1" ht="12.75">
      <c r="A261" s="54"/>
      <c r="B261" s="124"/>
      <c r="C261" s="125"/>
      <c r="D261" s="124"/>
      <c r="E261" s="125"/>
    </row>
    <row r="262" spans="1:5" s="90" customFormat="1" ht="12.75">
      <c r="A262" s="54"/>
      <c r="B262" s="124"/>
      <c r="C262" s="125"/>
      <c r="D262" s="124"/>
      <c r="E262" s="125"/>
    </row>
    <row r="263" spans="1:5" s="90" customFormat="1" ht="12.75">
      <c r="A263" s="54"/>
      <c r="B263" s="124"/>
      <c r="C263" s="125"/>
      <c r="D263" s="124"/>
      <c r="E263" s="125"/>
    </row>
    <row r="264" spans="1:5" s="90" customFormat="1" ht="12.75">
      <c r="A264" s="54"/>
      <c r="B264" s="124"/>
      <c r="C264" s="125"/>
      <c r="D264" s="124"/>
      <c r="E264" s="125"/>
    </row>
    <row r="265" spans="1:5" s="90" customFormat="1" ht="12.75">
      <c r="A265" s="54"/>
      <c r="B265" s="124"/>
      <c r="C265" s="125"/>
      <c r="D265" s="124"/>
      <c r="E265" s="125"/>
    </row>
    <row r="266" spans="1:5" s="90" customFormat="1" ht="12.75">
      <c r="A266" s="54"/>
      <c r="B266" s="124"/>
      <c r="C266" s="125"/>
      <c r="D266" s="124"/>
      <c r="E266" s="125"/>
    </row>
    <row r="267" spans="1:5" s="90" customFormat="1" ht="12.75">
      <c r="A267" s="54"/>
      <c r="B267" s="124"/>
      <c r="C267" s="125"/>
      <c r="D267" s="124"/>
      <c r="E267" s="125"/>
    </row>
    <row r="268" spans="1:5" s="90" customFormat="1" ht="12.75">
      <c r="A268" s="54"/>
      <c r="B268" s="124"/>
      <c r="C268" s="125"/>
      <c r="D268" s="124"/>
      <c r="E268" s="125"/>
    </row>
    <row r="269" spans="1:5" s="90" customFormat="1" ht="12.75">
      <c r="A269" s="54"/>
      <c r="B269" s="124"/>
      <c r="C269" s="125"/>
      <c r="D269" s="124"/>
      <c r="E269" s="125"/>
    </row>
    <row r="270" spans="1:5" s="90" customFormat="1" ht="12.75">
      <c r="A270" s="54"/>
      <c r="B270" s="124"/>
      <c r="C270" s="125"/>
      <c r="D270" s="124"/>
      <c r="E270" s="125"/>
    </row>
    <row r="271" spans="1:5" s="90" customFormat="1" ht="12.75">
      <c r="A271" s="54"/>
      <c r="B271" s="124"/>
      <c r="C271" s="125"/>
      <c r="D271" s="124"/>
      <c r="E271" s="125"/>
    </row>
    <row r="272" spans="1:5" s="90" customFormat="1" ht="12.75">
      <c r="A272" s="54"/>
      <c r="B272" s="124"/>
      <c r="C272" s="125"/>
      <c r="D272" s="124"/>
      <c r="E272" s="125"/>
    </row>
    <row r="273" spans="1:5" s="90" customFormat="1" ht="12.75">
      <c r="A273" s="54"/>
      <c r="B273" s="124"/>
      <c r="C273" s="125"/>
      <c r="D273" s="124"/>
      <c r="E273" s="125"/>
    </row>
    <row r="274" spans="1:5" s="90" customFormat="1" ht="12.75">
      <c r="A274" s="54"/>
      <c r="B274" s="124"/>
      <c r="C274" s="125"/>
      <c r="D274" s="124"/>
      <c r="E274" s="125"/>
    </row>
    <row r="275" spans="1:5" s="90" customFormat="1" ht="12.75">
      <c r="A275" s="54"/>
      <c r="B275" s="124"/>
      <c r="C275" s="125"/>
      <c r="D275" s="124"/>
      <c r="E275" s="125"/>
    </row>
    <row r="276" spans="1:5" s="90" customFormat="1" ht="12.75">
      <c r="A276" s="54"/>
      <c r="B276" s="124"/>
      <c r="C276" s="125"/>
      <c r="D276" s="124"/>
      <c r="E276" s="125"/>
    </row>
    <row r="277" spans="1:5" s="90" customFormat="1" ht="12.75">
      <c r="A277" s="54"/>
      <c r="B277" s="124"/>
      <c r="C277" s="125"/>
      <c r="D277" s="124"/>
      <c r="E277" s="125"/>
    </row>
    <row r="278" spans="1:5" s="90" customFormat="1" ht="12.75">
      <c r="A278" s="54"/>
      <c r="B278" s="124"/>
      <c r="C278" s="125"/>
      <c r="D278" s="124"/>
      <c r="E278" s="125"/>
    </row>
    <row r="279" spans="1:5" s="90" customFormat="1" ht="12.75">
      <c r="A279" s="54"/>
      <c r="B279" s="124"/>
      <c r="C279" s="125"/>
      <c r="D279" s="124"/>
      <c r="E279" s="125"/>
    </row>
    <row r="280" spans="1:5" s="90" customFormat="1" ht="12.75">
      <c r="A280" s="54"/>
      <c r="B280" s="124"/>
      <c r="C280" s="125"/>
      <c r="D280" s="124"/>
      <c r="E280" s="125"/>
    </row>
    <row r="281" spans="1:5" s="90" customFormat="1" ht="12.75">
      <c r="A281" s="54"/>
      <c r="B281" s="124"/>
      <c r="C281" s="125"/>
      <c r="D281" s="124"/>
      <c r="E281" s="125"/>
    </row>
    <row r="282" spans="1:5" s="90" customFormat="1" ht="12.75">
      <c r="A282" s="54"/>
      <c r="B282" s="124"/>
      <c r="C282" s="125"/>
      <c r="D282" s="124"/>
      <c r="E282" s="125"/>
    </row>
    <row r="283" spans="1:5" s="90" customFormat="1" ht="12.75">
      <c r="A283" s="54"/>
      <c r="B283" s="124"/>
      <c r="C283" s="125"/>
      <c r="D283" s="124"/>
      <c r="E283" s="125"/>
    </row>
    <row r="284" spans="1:5" s="90" customFormat="1" ht="12.75">
      <c r="A284" s="54"/>
      <c r="B284" s="124"/>
      <c r="C284" s="125"/>
      <c r="D284" s="124"/>
      <c r="E284" s="125"/>
    </row>
    <row r="285" spans="1:5" s="90" customFormat="1" ht="12.75">
      <c r="A285" s="54"/>
      <c r="B285" s="124"/>
      <c r="C285" s="125"/>
      <c r="D285" s="124"/>
      <c r="E285" s="125"/>
    </row>
    <row r="286" spans="1:5" s="90" customFormat="1" ht="12.75">
      <c r="A286" s="54"/>
      <c r="B286" s="124"/>
      <c r="C286" s="125"/>
      <c r="D286" s="124"/>
      <c r="E286" s="125"/>
    </row>
    <row r="287" spans="1:5" s="90" customFormat="1" ht="12.75">
      <c r="A287" s="54"/>
      <c r="B287" s="124"/>
      <c r="C287" s="125"/>
      <c r="D287" s="124"/>
      <c r="E287" s="125"/>
    </row>
    <row r="288" spans="1:5" s="90" customFormat="1" ht="12.75">
      <c r="A288" s="54"/>
      <c r="B288" s="124"/>
      <c r="C288" s="125"/>
      <c r="D288" s="124"/>
      <c r="E288" s="125"/>
    </row>
    <row r="289" spans="1:5" s="90" customFormat="1" ht="12.75">
      <c r="A289" s="54"/>
      <c r="B289" s="124"/>
      <c r="C289" s="125"/>
      <c r="D289" s="124"/>
      <c r="E289" s="125"/>
    </row>
    <row r="290" spans="1:5" s="90" customFormat="1" ht="12.75">
      <c r="A290" s="54"/>
      <c r="B290" s="124"/>
      <c r="C290" s="125"/>
      <c r="D290" s="124"/>
      <c r="E290" s="125"/>
    </row>
    <row r="291" spans="1:5" s="90" customFormat="1" ht="12.75">
      <c r="A291" s="54"/>
      <c r="B291" s="124"/>
      <c r="C291" s="125"/>
      <c r="D291" s="124"/>
      <c r="E291" s="125"/>
    </row>
    <row r="292" spans="1:5" s="90" customFormat="1" ht="12.75">
      <c r="A292" s="54"/>
      <c r="B292" s="124"/>
      <c r="C292" s="125"/>
      <c r="D292" s="124"/>
      <c r="E292" s="125"/>
    </row>
    <row r="293" spans="1:5" s="90" customFormat="1" ht="12.75">
      <c r="A293" s="54"/>
      <c r="B293" s="124"/>
      <c r="C293" s="125"/>
      <c r="D293" s="124"/>
      <c r="E293" s="125"/>
    </row>
    <row r="294" spans="1:5" s="90" customFormat="1" ht="12.75">
      <c r="A294" s="54"/>
      <c r="B294" s="124"/>
      <c r="C294" s="125"/>
      <c r="D294" s="124"/>
      <c r="E294" s="125"/>
    </row>
    <row r="295" spans="1:5" s="90" customFormat="1" ht="12.75">
      <c r="A295" s="54"/>
      <c r="B295" s="124"/>
      <c r="C295" s="125"/>
      <c r="D295" s="124"/>
      <c r="E295" s="125"/>
    </row>
    <row r="296" spans="1:5" s="90" customFormat="1" ht="12.75">
      <c r="A296" s="54"/>
      <c r="B296" s="124"/>
      <c r="C296" s="125"/>
      <c r="D296" s="124"/>
      <c r="E296" s="125"/>
    </row>
    <row r="297" spans="1:5" s="90" customFormat="1" ht="12.75">
      <c r="A297" s="54"/>
      <c r="B297" s="124"/>
      <c r="C297" s="125"/>
      <c r="D297" s="124"/>
      <c r="E297" s="125"/>
    </row>
    <row r="298" spans="1:5" s="90" customFormat="1" ht="12.75">
      <c r="A298" s="54"/>
      <c r="B298" s="124"/>
      <c r="C298" s="125"/>
      <c r="D298" s="124"/>
      <c r="E298" s="125"/>
    </row>
    <row r="299" spans="1:5" s="90" customFormat="1" ht="12.75">
      <c r="A299" s="54"/>
      <c r="B299" s="124"/>
      <c r="C299" s="125"/>
      <c r="D299" s="124"/>
      <c r="E299" s="125"/>
    </row>
    <row r="300" spans="1:5" s="90" customFormat="1" ht="12.75">
      <c r="A300" s="54"/>
      <c r="B300" s="124"/>
      <c r="C300" s="125"/>
      <c r="D300" s="124"/>
      <c r="E300" s="125"/>
    </row>
    <row r="301" spans="1:5" s="90" customFormat="1" ht="12.75">
      <c r="A301" s="54"/>
      <c r="B301" s="124"/>
      <c r="C301" s="125"/>
      <c r="D301" s="124"/>
      <c r="E301" s="125"/>
    </row>
    <row r="302" spans="1:5" s="90" customFormat="1" ht="12.75">
      <c r="A302" s="54"/>
      <c r="B302" s="124"/>
      <c r="C302" s="125"/>
      <c r="D302" s="124"/>
      <c r="E302" s="125"/>
    </row>
    <row r="303" spans="1:5" s="90" customFormat="1" ht="12.75">
      <c r="A303" s="54"/>
      <c r="B303" s="124"/>
      <c r="C303" s="125"/>
      <c r="D303" s="124"/>
      <c r="E303" s="125"/>
    </row>
    <row r="304" spans="1:5" s="90" customFormat="1" ht="12.75">
      <c r="A304" s="54"/>
      <c r="B304" s="124"/>
      <c r="C304" s="125"/>
      <c r="D304" s="124"/>
      <c r="E304" s="125"/>
    </row>
    <row r="305" spans="1:5" s="90" customFormat="1" ht="12.75">
      <c r="A305" s="54"/>
      <c r="B305" s="124"/>
      <c r="C305" s="125"/>
      <c r="D305" s="124"/>
      <c r="E305" s="125"/>
    </row>
    <row r="306" spans="1:5" s="90" customFormat="1" ht="12.75">
      <c r="A306" s="54"/>
      <c r="B306" s="124"/>
      <c r="C306" s="125"/>
      <c r="D306" s="124"/>
      <c r="E306" s="125"/>
    </row>
    <row r="307" spans="1:5" s="90" customFormat="1" ht="12.75">
      <c r="A307" s="54"/>
      <c r="B307" s="124"/>
      <c r="C307" s="125"/>
      <c r="D307" s="124"/>
      <c r="E307" s="125"/>
    </row>
    <row r="308" spans="1:5" s="90" customFormat="1" ht="12.75">
      <c r="A308" s="54"/>
      <c r="B308" s="124"/>
      <c r="C308" s="125"/>
      <c r="D308" s="124"/>
      <c r="E308" s="125"/>
    </row>
    <row r="309" spans="1:5" s="90" customFormat="1" ht="12.75">
      <c r="A309" s="54"/>
      <c r="B309" s="124"/>
      <c r="C309" s="125"/>
      <c r="D309" s="124"/>
      <c r="E309" s="125"/>
    </row>
    <row r="310" spans="1:5" s="90" customFormat="1" ht="12.75">
      <c r="A310" s="54"/>
      <c r="B310" s="124"/>
      <c r="C310" s="125"/>
      <c r="D310" s="124"/>
      <c r="E310" s="125"/>
    </row>
    <row r="311" spans="1:5" s="90" customFormat="1" ht="12.75">
      <c r="A311" s="54"/>
      <c r="B311" s="124"/>
      <c r="C311" s="125"/>
      <c r="D311" s="124"/>
      <c r="E311" s="125"/>
    </row>
    <row r="312" spans="1:5" s="90" customFormat="1" ht="12.75">
      <c r="A312" s="54"/>
      <c r="B312" s="124"/>
      <c r="C312" s="125"/>
      <c r="D312" s="124"/>
      <c r="E312" s="125"/>
    </row>
    <row r="313" spans="1:5" s="90" customFormat="1" ht="12.75">
      <c r="A313" s="54"/>
      <c r="B313" s="124"/>
      <c r="C313" s="125"/>
      <c r="D313" s="124"/>
      <c r="E313" s="125"/>
    </row>
    <row r="314" spans="1:5" s="90" customFormat="1" ht="12.75">
      <c r="A314" s="54"/>
      <c r="B314" s="124"/>
      <c r="C314" s="125"/>
      <c r="D314" s="124"/>
      <c r="E314" s="125"/>
    </row>
    <row r="315" spans="1:5" s="90" customFormat="1" ht="12.75">
      <c r="A315" s="54"/>
      <c r="B315" s="124"/>
      <c r="C315" s="125"/>
      <c r="D315" s="124"/>
      <c r="E315" s="125"/>
    </row>
    <row r="316" spans="1:5" s="90" customFormat="1" ht="12.75">
      <c r="A316" s="54"/>
      <c r="B316" s="124"/>
      <c r="C316" s="125"/>
      <c r="D316" s="124"/>
      <c r="E316" s="125"/>
    </row>
    <row r="317" spans="1:5" s="90" customFormat="1" ht="12.75">
      <c r="A317" s="54"/>
      <c r="B317" s="124"/>
      <c r="C317" s="125"/>
      <c r="D317" s="124"/>
      <c r="E317" s="125"/>
    </row>
    <row r="318" spans="1:5" s="90" customFormat="1" ht="12.75">
      <c r="A318" s="54"/>
      <c r="B318" s="124"/>
      <c r="C318" s="125"/>
      <c r="D318" s="124"/>
      <c r="E318" s="125"/>
    </row>
    <row r="319" spans="1:5" s="90" customFormat="1" ht="12.75">
      <c r="A319" s="54"/>
      <c r="B319" s="124"/>
      <c r="C319" s="125"/>
      <c r="D319" s="124"/>
      <c r="E319" s="125"/>
    </row>
    <row r="320" spans="1:5" s="90" customFormat="1" ht="12.75">
      <c r="A320" s="54"/>
      <c r="B320" s="124"/>
      <c r="C320" s="125"/>
      <c r="D320" s="124"/>
      <c r="E320" s="125"/>
    </row>
    <row r="321" spans="1:5" s="90" customFormat="1" ht="12.75">
      <c r="A321" s="54"/>
      <c r="B321" s="124"/>
      <c r="C321" s="125"/>
      <c r="D321" s="124"/>
      <c r="E321" s="125"/>
    </row>
    <row r="322" spans="1:5" s="90" customFormat="1" ht="12.75">
      <c r="A322" s="54"/>
      <c r="B322" s="124"/>
      <c r="C322" s="125"/>
      <c r="D322" s="124"/>
      <c r="E322" s="125"/>
    </row>
    <row r="323" spans="1:5" s="90" customFormat="1" ht="12.75">
      <c r="A323" s="54"/>
      <c r="B323" s="124"/>
      <c r="C323" s="125"/>
      <c r="D323" s="124"/>
      <c r="E323" s="125"/>
    </row>
    <row r="324" spans="1:5" s="90" customFormat="1" ht="12.75">
      <c r="A324" s="54"/>
      <c r="B324" s="124"/>
      <c r="C324" s="125"/>
      <c r="D324" s="124"/>
      <c r="E324" s="125"/>
    </row>
    <row r="325" spans="1:5" s="90" customFormat="1" ht="12.75">
      <c r="A325" s="54"/>
      <c r="B325" s="124"/>
      <c r="C325" s="125"/>
      <c r="D325" s="124"/>
      <c r="E325" s="125"/>
    </row>
    <row r="326" spans="1:5" s="90" customFormat="1" ht="12.75">
      <c r="A326" s="54"/>
      <c r="B326" s="124"/>
      <c r="C326" s="125"/>
      <c r="D326" s="124"/>
      <c r="E326" s="125"/>
    </row>
    <row r="327" spans="1:5" s="90" customFormat="1" ht="12.75">
      <c r="A327" s="54"/>
      <c r="B327" s="124"/>
      <c r="C327" s="125"/>
      <c r="D327" s="124"/>
      <c r="E327" s="125"/>
    </row>
    <row r="328" spans="1:5" s="90" customFormat="1" ht="12.75">
      <c r="A328" s="54"/>
      <c r="B328" s="124"/>
      <c r="C328" s="125"/>
      <c r="D328" s="124"/>
      <c r="E328" s="125"/>
    </row>
    <row r="329" spans="1:5" s="90" customFormat="1" ht="12.75">
      <c r="A329" s="54"/>
      <c r="B329" s="124"/>
      <c r="C329" s="125"/>
      <c r="D329" s="124"/>
      <c r="E329" s="125"/>
    </row>
    <row r="330" spans="1:5" s="90" customFormat="1" ht="12.75">
      <c r="A330" s="54"/>
      <c r="B330" s="124"/>
      <c r="C330" s="125"/>
      <c r="D330" s="124"/>
      <c r="E330" s="125"/>
    </row>
    <row r="331" spans="1:5" s="90" customFormat="1" ht="12.75">
      <c r="A331" s="54"/>
      <c r="B331" s="124"/>
      <c r="C331" s="125"/>
      <c r="D331" s="124"/>
      <c r="E331" s="125"/>
    </row>
    <row r="332" spans="1:5" s="90" customFormat="1" ht="12.75">
      <c r="A332" s="54"/>
      <c r="B332" s="124"/>
      <c r="C332" s="125"/>
      <c r="D332" s="124"/>
      <c r="E332" s="125"/>
    </row>
    <row r="333" spans="1:5" s="90" customFormat="1" ht="12.75">
      <c r="A333" s="54"/>
      <c r="B333" s="124"/>
      <c r="C333" s="125"/>
      <c r="D333" s="124"/>
      <c r="E333" s="125"/>
    </row>
    <row r="334" spans="1:5" s="90" customFormat="1" ht="12.75">
      <c r="A334" s="54"/>
      <c r="B334" s="124"/>
      <c r="C334" s="125"/>
      <c r="D334" s="124"/>
      <c r="E334" s="125"/>
    </row>
    <row r="335" spans="1:5" s="90" customFormat="1" ht="12.75">
      <c r="A335" s="54"/>
      <c r="B335" s="124"/>
      <c r="C335" s="125"/>
      <c r="D335" s="124"/>
      <c r="E335" s="125"/>
    </row>
    <row r="336" spans="1:5" s="90" customFormat="1" ht="12.75">
      <c r="A336" s="54"/>
      <c r="B336" s="124"/>
      <c r="C336" s="125"/>
      <c r="D336" s="124"/>
      <c r="E336" s="125"/>
    </row>
    <row r="337" spans="1:5" s="90" customFormat="1" ht="12.75">
      <c r="A337" s="54"/>
      <c r="B337" s="124"/>
      <c r="C337" s="125"/>
      <c r="D337" s="124"/>
      <c r="E337" s="125"/>
    </row>
    <row r="338" spans="1:5" s="90" customFormat="1" ht="12.75">
      <c r="A338" s="54"/>
      <c r="B338" s="124"/>
      <c r="C338" s="125"/>
      <c r="D338" s="124"/>
      <c r="E338" s="125"/>
    </row>
    <row r="339" spans="1:5" s="90" customFormat="1" ht="12.75">
      <c r="A339" s="54"/>
      <c r="B339" s="124"/>
      <c r="C339" s="125"/>
      <c r="D339" s="124"/>
      <c r="E339" s="125"/>
    </row>
    <row r="340" spans="1:5" s="90" customFormat="1" ht="12.75">
      <c r="A340" s="54"/>
      <c r="B340" s="124"/>
      <c r="C340" s="125"/>
      <c r="D340" s="124"/>
      <c r="E340" s="125"/>
    </row>
    <row r="341" spans="1:5" s="90" customFormat="1" ht="12.75">
      <c r="A341" s="54"/>
      <c r="B341" s="124"/>
      <c r="C341" s="125"/>
      <c r="D341" s="124"/>
      <c r="E341" s="125"/>
    </row>
    <row r="342" spans="1:5" s="90" customFormat="1" ht="12.75">
      <c r="A342" s="54"/>
      <c r="B342" s="124"/>
      <c r="C342" s="125"/>
      <c r="D342" s="124"/>
      <c r="E342" s="125"/>
    </row>
    <row r="343" spans="1:5" s="90" customFormat="1" ht="12.75">
      <c r="A343" s="54"/>
      <c r="B343" s="124"/>
      <c r="C343" s="125"/>
      <c r="D343" s="124"/>
      <c r="E343" s="125"/>
    </row>
    <row r="344" spans="1:5" s="90" customFormat="1" ht="12.75">
      <c r="A344" s="54"/>
      <c r="B344" s="124"/>
      <c r="C344" s="125"/>
      <c r="D344" s="124"/>
      <c r="E344" s="125"/>
    </row>
    <row r="345" spans="1:5" s="90" customFormat="1" ht="12.75">
      <c r="A345" s="54"/>
      <c r="B345" s="124"/>
      <c r="C345" s="125"/>
      <c r="D345" s="124"/>
      <c r="E345" s="125"/>
    </row>
    <row r="346" spans="1:5" s="90" customFormat="1" ht="12.75">
      <c r="A346" s="54"/>
      <c r="B346" s="124"/>
      <c r="C346" s="125"/>
      <c r="D346" s="124"/>
      <c r="E346" s="125"/>
    </row>
    <row r="347" spans="1:5" s="90" customFormat="1" ht="12.75">
      <c r="A347" s="54"/>
      <c r="B347" s="124"/>
      <c r="C347" s="125"/>
      <c r="D347" s="124"/>
      <c r="E347" s="125"/>
    </row>
    <row r="348" spans="1:5" s="90" customFormat="1" ht="12.75">
      <c r="A348" s="54"/>
      <c r="B348" s="124"/>
      <c r="C348" s="125"/>
      <c r="D348" s="124"/>
      <c r="E348" s="125"/>
    </row>
    <row r="349" spans="1:5" s="90" customFormat="1" ht="12.75">
      <c r="A349" s="54"/>
      <c r="B349" s="124"/>
      <c r="C349" s="125"/>
      <c r="D349" s="124"/>
      <c r="E349" s="125"/>
    </row>
    <row r="350" spans="1:5" s="90" customFormat="1" ht="12.75">
      <c r="A350" s="54"/>
      <c r="B350" s="124"/>
      <c r="C350" s="125"/>
      <c r="D350" s="124"/>
      <c r="E350" s="125"/>
    </row>
    <row r="351" spans="1:5" s="90" customFormat="1" ht="12.75">
      <c r="A351" s="54"/>
      <c r="B351" s="124"/>
      <c r="C351" s="125"/>
      <c r="D351" s="124"/>
      <c r="E351" s="125"/>
    </row>
    <row r="352" spans="1:5" s="90" customFormat="1" ht="12.75">
      <c r="A352" s="54"/>
      <c r="B352" s="124"/>
      <c r="C352" s="125"/>
      <c r="D352" s="124"/>
      <c r="E352" s="125"/>
    </row>
    <row r="353" spans="1:5" s="90" customFormat="1" ht="12.75">
      <c r="A353" s="54"/>
      <c r="B353" s="124"/>
      <c r="C353" s="125"/>
      <c r="D353" s="124"/>
      <c r="E353" s="125"/>
    </row>
    <row r="354" spans="1:5" s="90" customFormat="1" ht="12.75">
      <c r="A354" s="54"/>
      <c r="B354" s="124"/>
      <c r="C354" s="125"/>
      <c r="D354" s="124"/>
      <c r="E354" s="125"/>
    </row>
    <row r="355" spans="1:5" s="90" customFormat="1" ht="12.75">
      <c r="A355" s="54"/>
      <c r="B355" s="124"/>
      <c r="C355" s="125"/>
      <c r="D355" s="124"/>
      <c r="E355" s="125"/>
    </row>
    <row r="356" spans="1:5" s="90" customFormat="1" ht="12.75">
      <c r="A356" s="54"/>
      <c r="B356" s="124"/>
      <c r="C356" s="125"/>
      <c r="D356" s="124"/>
      <c r="E356" s="125"/>
    </row>
    <row r="357" spans="1:5" s="90" customFormat="1" ht="12.75">
      <c r="A357" s="54"/>
      <c r="B357" s="124"/>
      <c r="C357" s="125"/>
      <c r="D357" s="124"/>
      <c r="E357" s="125"/>
    </row>
    <row r="358" spans="1:5" s="90" customFormat="1" ht="12.75">
      <c r="A358" s="54"/>
      <c r="B358" s="124"/>
      <c r="C358" s="125"/>
      <c r="D358" s="124"/>
      <c r="E358" s="125"/>
    </row>
    <row r="359" spans="1:5" s="90" customFormat="1" ht="12.75">
      <c r="A359" s="54"/>
      <c r="B359" s="124"/>
      <c r="C359" s="125"/>
      <c r="D359" s="124"/>
      <c r="E359" s="125"/>
    </row>
    <row r="360" spans="1:5" s="90" customFormat="1" ht="12.75">
      <c r="A360" s="54"/>
      <c r="B360" s="124"/>
      <c r="C360" s="125"/>
      <c r="D360" s="124"/>
      <c r="E360" s="125"/>
    </row>
    <row r="361" spans="1:5" s="90" customFormat="1" ht="12.75">
      <c r="A361" s="54"/>
      <c r="B361" s="124"/>
      <c r="C361" s="125"/>
      <c r="D361" s="124"/>
      <c r="E361" s="125"/>
    </row>
    <row r="362" spans="1:5" s="90" customFormat="1" ht="12.75">
      <c r="A362" s="54"/>
      <c r="B362" s="124"/>
      <c r="C362" s="125"/>
      <c r="D362" s="124"/>
      <c r="E362" s="125"/>
    </row>
    <row r="363" spans="1:5" s="90" customFormat="1" ht="12.75">
      <c r="A363" s="54"/>
      <c r="B363" s="124"/>
      <c r="C363" s="125"/>
      <c r="D363" s="124"/>
      <c r="E363" s="125"/>
    </row>
    <row r="364" spans="1:5" s="90" customFormat="1" ht="12.75">
      <c r="A364" s="54"/>
      <c r="B364" s="124"/>
      <c r="C364" s="125"/>
      <c r="D364" s="124"/>
      <c r="E364" s="125"/>
    </row>
    <row r="365" spans="1:5" s="90" customFormat="1" ht="12.75">
      <c r="A365" s="54"/>
      <c r="B365" s="124"/>
      <c r="C365" s="125"/>
      <c r="D365" s="124"/>
      <c r="E365" s="125"/>
    </row>
    <row r="366" spans="1:5" s="90" customFormat="1" ht="12.75">
      <c r="A366" s="54"/>
      <c r="B366" s="124"/>
      <c r="C366" s="125"/>
      <c r="D366" s="124"/>
      <c r="E366" s="125"/>
    </row>
    <row r="367" spans="1:5" s="90" customFormat="1" ht="12.75">
      <c r="A367" s="54"/>
      <c r="B367" s="124"/>
      <c r="C367" s="125"/>
      <c r="D367" s="124"/>
      <c r="E367" s="125"/>
    </row>
    <row r="368" spans="1:5" s="90" customFormat="1" ht="12.75">
      <c r="A368" s="54"/>
      <c r="B368" s="124"/>
      <c r="C368" s="125"/>
      <c r="D368" s="124"/>
      <c r="E368" s="125"/>
    </row>
    <row r="369" spans="1:5" s="90" customFormat="1" ht="12.75">
      <c r="A369" s="54"/>
      <c r="B369" s="124"/>
      <c r="C369" s="125"/>
      <c r="D369" s="124"/>
      <c r="E369" s="125"/>
    </row>
    <row r="370" spans="1:5" s="90" customFormat="1" ht="12.75">
      <c r="A370" s="54"/>
      <c r="B370" s="124"/>
      <c r="C370" s="125"/>
      <c r="D370" s="124"/>
      <c r="E370" s="125"/>
    </row>
    <row r="371" spans="1:5" s="90" customFormat="1" ht="12.75">
      <c r="A371" s="54"/>
      <c r="B371" s="124"/>
      <c r="C371" s="125"/>
      <c r="D371" s="124"/>
      <c r="E371" s="125"/>
    </row>
    <row r="372" spans="1:5" s="90" customFormat="1" ht="12.75">
      <c r="A372" s="54"/>
      <c r="B372" s="124"/>
      <c r="C372" s="125"/>
      <c r="D372" s="124"/>
      <c r="E372" s="125"/>
    </row>
    <row r="373" spans="1:5" s="90" customFormat="1" ht="12.75">
      <c r="A373" s="54"/>
      <c r="B373" s="124"/>
      <c r="C373" s="125"/>
      <c r="D373" s="124"/>
      <c r="E373" s="125"/>
    </row>
    <row r="374" spans="1:5" s="90" customFormat="1" ht="12.75">
      <c r="A374" s="54"/>
      <c r="B374" s="124"/>
      <c r="C374" s="125"/>
      <c r="D374" s="124"/>
      <c r="E374" s="125"/>
    </row>
    <row r="375" spans="1:5" s="90" customFormat="1" ht="12.75">
      <c r="A375" s="54"/>
      <c r="B375" s="124"/>
      <c r="C375" s="125"/>
      <c r="D375" s="124"/>
      <c r="E375" s="125"/>
    </row>
    <row r="376" spans="1:5" s="90" customFormat="1" ht="12.75">
      <c r="A376" s="54"/>
      <c r="B376" s="124"/>
      <c r="C376" s="125"/>
      <c r="D376" s="124"/>
      <c r="E376" s="125"/>
    </row>
    <row r="377" spans="1:5" s="90" customFormat="1" ht="12.75">
      <c r="A377" s="54"/>
      <c r="B377" s="124"/>
      <c r="C377" s="125"/>
      <c r="D377" s="124"/>
      <c r="E377" s="125"/>
    </row>
    <row r="378" spans="1:5" s="90" customFormat="1" ht="12.75">
      <c r="A378" s="54"/>
      <c r="B378" s="124"/>
      <c r="C378" s="125"/>
      <c r="D378" s="124"/>
      <c r="E378" s="125"/>
    </row>
    <row r="379" spans="1:5" s="90" customFormat="1" ht="12.75">
      <c r="A379" s="54"/>
      <c r="B379" s="124"/>
      <c r="C379" s="125"/>
      <c r="D379" s="124"/>
      <c r="E379" s="125"/>
    </row>
    <row r="380" spans="1:5" s="90" customFormat="1" ht="12.75">
      <c r="A380" s="54"/>
      <c r="B380" s="124"/>
      <c r="C380" s="125"/>
      <c r="D380" s="124"/>
      <c r="E380" s="125"/>
    </row>
    <row r="381" spans="1:5" s="90" customFormat="1" ht="12.75">
      <c r="A381" s="54"/>
      <c r="B381" s="124"/>
      <c r="C381" s="125"/>
      <c r="D381" s="124"/>
      <c r="E381" s="125"/>
    </row>
    <row r="382" spans="1:5" s="90" customFormat="1" ht="12.75">
      <c r="A382" s="54"/>
      <c r="B382" s="124"/>
      <c r="C382" s="125"/>
      <c r="D382" s="124"/>
      <c r="E382" s="125"/>
    </row>
    <row r="383" spans="1:5" s="90" customFormat="1" ht="12.75">
      <c r="A383" s="54"/>
      <c r="B383" s="124"/>
      <c r="C383" s="125"/>
      <c r="D383" s="124"/>
      <c r="E383" s="125"/>
    </row>
    <row r="384" spans="1:5" s="90" customFormat="1" ht="12.75">
      <c r="A384" s="54"/>
      <c r="B384" s="124"/>
      <c r="C384" s="125"/>
      <c r="D384" s="124"/>
      <c r="E384" s="125"/>
    </row>
    <row r="385" spans="1:5" s="90" customFormat="1" ht="12.75">
      <c r="A385" s="54"/>
      <c r="B385" s="124"/>
      <c r="C385" s="125"/>
      <c r="D385" s="124"/>
      <c r="E385" s="125"/>
    </row>
    <row r="386" spans="1:5" s="90" customFormat="1" ht="12.75">
      <c r="A386" s="54"/>
      <c r="B386" s="124"/>
      <c r="C386" s="125"/>
      <c r="D386" s="124"/>
      <c r="E386" s="125"/>
    </row>
    <row r="387" spans="1:5" s="90" customFormat="1" ht="12.75">
      <c r="A387" s="54"/>
      <c r="B387" s="124"/>
      <c r="C387" s="125"/>
      <c r="D387" s="124"/>
      <c r="E387" s="125"/>
    </row>
    <row r="388" spans="1:5" s="90" customFormat="1" ht="12.75">
      <c r="A388" s="54"/>
      <c r="B388" s="124"/>
      <c r="C388" s="125"/>
      <c r="D388" s="124"/>
      <c r="E388" s="125"/>
    </row>
    <row r="389" spans="1:5" s="90" customFormat="1" ht="12.75">
      <c r="A389" s="54"/>
      <c r="B389" s="124"/>
      <c r="C389" s="125"/>
      <c r="D389" s="124"/>
      <c r="E389" s="125"/>
    </row>
    <row r="390" spans="1:5" s="90" customFormat="1" ht="12.75">
      <c r="A390" s="54"/>
      <c r="B390" s="124"/>
      <c r="C390" s="125"/>
      <c r="D390" s="124"/>
      <c r="E390" s="125"/>
    </row>
    <row r="391" spans="1:5" s="90" customFormat="1" ht="12.75">
      <c r="A391" s="54"/>
      <c r="B391" s="124"/>
      <c r="C391" s="125"/>
      <c r="D391" s="124"/>
      <c r="E391" s="125"/>
    </row>
    <row r="392" spans="1:5" s="90" customFormat="1" ht="12.75">
      <c r="A392" s="54"/>
      <c r="B392" s="124"/>
      <c r="C392" s="125"/>
      <c r="D392" s="124"/>
      <c r="E392" s="125"/>
    </row>
    <row r="393" spans="1:5" s="90" customFormat="1" ht="12.75">
      <c r="A393" s="54"/>
      <c r="B393" s="124"/>
      <c r="C393" s="125"/>
      <c r="D393" s="124"/>
      <c r="E393" s="125"/>
    </row>
    <row r="394" spans="1:5" s="90" customFormat="1" ht="12.75">
      <c r="A394" s="54"/>
      <c r="B394" s="124"/>
      <c r="C394" s="125"/>
      <c r="D394" s="124"/>
      <c r="E394" s="125"/>
    </row>
    <row r="395" spans="1:5" s="90" customFormat="1" ht="12.75">
      <c r="A395" s="54"/>
      <c r="B395" s="124"/>
      <c r="C395" s="125"/>
      <c r="D395" s="124"/>
      <c r="E395" s="125"/>
    </row>
    <row r="396" spans="1:5" s="90" customFormat="1" ht="12.75">
      <c r="A396" s="54"/>
      <c r="B396" s="124"/>
      <c r="C396" s="125"/>
      <c r="D396" s="124"/>
      <c r="E396" s="125"/>
    </row>
    <row r="397" spans="1:5" s="90" customFormat="1" ht="12.75">
      <c r="A397" s="54"/>
      <c r="B397" s="124"/>
      <c r="C397" s="125"/>
      <c r="D397" s="124"/>
      <c r="E397" s="125"/>
    </row>
    <row r="398" spans="1:5" s="90" customFormat="1" ht="12.75">
      <c r="A398" s="54"/>
      <c r="B398" s="124"/>
      <c r="C398" s="125"/>
      <c r="D398" s="124"/>
      <c r="E398" s="125"/>
    </row>
    <row r="399" spans="1:5" s="90" customFormat="1" ht="12.75">
      <c r="A399" s="54"/>
      <c r="B399" s="124"/>
      <c r="C399" s="125"/>
      <c r="D399" s="124"/>
      <c r="E399" s="125"/>
    </row>
    <row r="400" spans="1:5" s="90" customFormat="1" ht="12.75">
      <c r="A400" s="54"/>
      <c r="B400" s="124"/>
      <c r="C400" s="125"/>
      <c r="D400" s="124"/>
      <c r="E400" s="125"/>
    </row>
    <row r="401" spans="1:5" s="90" customFormat="1" ht="12.75">
      <c r="A401" s="54"/>
      <c r="B401" s="124"/>
      <c r="C401" s="125"/>
      <c r="D401" s="124"/>
      <c r="E401" s="125"/>
    </row>
    <row r="402" spans="1:5" s="90" customFormat="1" ht="12.75">
      <c r="A402" s="54"/>
      <c r="B402" s="124"/>
      <c r="C402" s="125"/>
      <c r="D402" s="124"/>
      <c r="E402" s="125"/>
    </row>
    <row r="403" spans="1:5" s="90" customFormat="1" ht="12.75">
      <c r="A403" s="54"/>
      <c r="B403" s="124"/>
      <c r="C403" s="125"/>
      <c r="D403" s="124"/>
      <c r="E403" s="125"/>
    </row>
    <row r="404" spans="1:5" s="90" customFormat="1" ht="12.75">
      <c r="A404" s="54"/>
      <c r="B404" s="124"/>
      <c r="C404" s="125"/>
      <c r="D404" s="124"/>
      <c r="E404" s="125"/>
    </row>
    <row r="405" spans="1:5" s="90" customFormat="1" ht="12.75">
      <c r="A405" s="54"/>
      <c r="B405" s="124"/>
      <c r="C405" s="125"/>
      <c r="D405" s="124"/>
      <c r="E405" s="125"/>
    </row>
    <row r="406" spans="1:5" s="90" customFormat="1" ht="12.75">
      <c r="A406" s="54"/>
      <c r="B406" s="126"/>
      <c r="C406" s="127"/>
      <c r="D406" s="126"/>
      <c r="E406" s="127"/>
    </row>
    <row r="407" spans="1:5" s="90" customFormat="1" ht="12.75">
      <c r="A407" s="54"/>
      <c r="B407" s="126"/>
      <c r="C407" s="127"/>
      <c r="D407" s="126"/>
      <c r="E407" s="127"/>
    </row>
    <row r="408" spans="1:5" s="90" customFormat="1" ht="12.75">
      <c r="A408" s="54"/>
      <c r="B408" s="126"/>
      <c r="C408" s="127"/>
      <c r="D408" s="126"/>
      <c r="E408" s="127"/>
    </row>
    <row r="409" spans="1:5" s="90" customFormat="1" ht="12.75">
      <c r="A409" s="54"/>
      <c r="B409" s="126"/>
      <c r="C409" s="127"/>
      <c r="D409" s="126"/>
      <c r="E409" s="127"/>
    </row>
    <row r="410" spans="1:5" s="90" customFormat="1" ht="12.75">
      <c r="A410" s="54"/>
      <c r="B410" s="126"/>
      <c r="C410" s="127"/>
      <c r="D410" s="126"/>
      <c r="E410" s="127"/>
    </row>
    <row r="411" spans="1:5" s="90" customFormat="1" ht="12.75">
      <c r="A411" s="54"/>
      <c r="B411" s="126"/>
      <c r="C411" s="127"/>
      <c r="D411" s="126"/>
      <c r="E411" s="127"/>
    </row>
    <row r="412" spans="1:5" s="90" customFormat="1" ht="12.75">
      <c r="A412" s="54"/>
      <c r="B412" s="126"/>
      <c r="C412" s="127"/>
      <c r="D412" s="126"/>
      <c r="E412" s="127"/>
    </row>
    <row r="413" spans="1:5" s="90" customFormat="1" ht="12.75">
      <c r="A413" s="54"/>
      <c r="B413" s="126"/>
      <c r="C413" s="127"/>
      <c r="D413" s="126"/>
      <c r="E413" s="127"/>
    </row>
    <row r="414" spans="1:5" s="90" customFormat="1" ht="12.75">
      <c r="A414" s="54"/>
      <c r="B414" s="126"/>
      <c r="C414" s="127"/>
      <c r="D414" s="126"/>
      <c r="E414" s="127"/>
    </row>
    <row r="415" spans="1:5" s="90" customFormat="1" ht="12.75">
      <c r="A415" s="54"/>
      <c r="B415" s="126"/>
      <c r="C415" s="127"/>
      <c r="D415" s="126"/>
      <c r="E415" s="127"/>
    </row>
    <row r="416" spans="1:5" s="90" customFormat="1" ht="12.75">
      <c r="A416" s="54"/>
      <c r="B416" s="126"/>
      <c r="C416" s="127"/>
      <c r="D416" s="126"/>
      <c r="E416" s="127"/>
    </row>
    <row r="417" spans="1:5" s="90" customFormat="1" ht="12.75">
      <c r="A417" s="54"/>
      <c r="B417" s="126"/>
      <c r="C417" s="127"/>
      <c r="D417" s="126"/>
      <c r="E417" s="127"/>
    </row>
    <row r="418" spans="1:5" s="90" customFormat="1" ht="12.75">
      <c r="A418" s="54"/>
      <c r="B418" s="126"/>
      <c r="C418" s="127"/>
      <c r="D418" s="126"/>
      <c r="E418" s="127"/>
    </row>
    <row r="419" spans="1:5" s="90" customFormat="1" ht="12.75">
      <c r="A419" s="54"/>
      <c r="B419" s="126"/>
      <c r="C419" s="127"/>
      <c r="D419" s="126"/>
      <c r="E419" s="127"/>
    </row>
    <row r="420" spans="1:5" s="90" customFormat="1" ht="12.75">
      <c r="A420" s="54"/>
      <c r="B420" s="126"/>
      <c r="C420" s="127"/>
      <c r="D420" s="126"/>
      <c r="E420" s="127"/>
    </row>
    <row r="421" spans="1:5" s="90" customFormat="1" ht="12.75">
      <c r="A421" s="54"/>
      <c r="B421" s="126"/>
      <c r="C421" s="127"/>
      <c r="D421" s="126"/>
      <c r="E421" s="127"/>
    </row>
    <row r="422" spans="1:5" s="90" customFormat="1" ht="12.75">
      <c r="A422" s="54"/>
      <c r="B422" s="126"/>
      <c r="C422" s="127"/>
      <c r="D422" s="126"/>
      <c r="E422" s="127"/>
    </row>
    <row r="423" spans="1:5" s="90" customFormat="1" ht="12.75">
      <c r="A423" s="54"/>
      <c r="B423" s="126"/>
      <c r="C423" s="127"/>
      <c r="D423" s="126"/>
      <c r="E423" s="127"/>
    </row>
    <row r="424" spans="1:5" s="90" customFormat="1" ht="12.75">
      <c r="A424" s="54"/>
      <c r="B424" s="126"/>
      <c r="C424" s="127"/>
      <c r="D424" s="126"/>
      <c r="E424" s="127"/>
    </row>
    <row r="425" spans="1:5" s="90" customFormat="1" ht="12.75">
      <c r="A425" s="54"/>
      <c r="B425" s="126"/>
      <c r="C425" s="127"/>
      <c r="D425" s="126"/>
      <c r="E425" s="127"/>
    </row>
    <row r="426" spans="1:5" s="90" customFormat="1" ht="12.75">
      <c r="A426" s="54"/>
      <c r="B426" s="126"/>
      <c r="C426" s="127"/>
      <c r="D426" s="126"/>
      <c r="E426" s="127"/>
    </row>
    <row r="427" spans="1:5" s="90" customFormat="1" ht="12.75">
      <c r="A427" s="54"/>
      <c r="B427" s="126"/>
      <c r="C427" s="127"/>
      <c r="D427" s="126"/>
      <c r="E427" s="127"/>
    </row>
    <row r="428" spans="1:5" s="90" customFormat="1" ht="12.75">
      <c r="A428" s="54"/>
      <c r="B428" s="126"/>
      <c r="C428" s="127"/>
      <c r="D428" s="126"/>
      <c r="E428" s="127"/>
    </row>
    <row r="429" spans="1:5" s="90" customFormat="1" ht="12.75">
      <c r="A429" s="54"/>
      <c r="B429" s="126"/>
      <c r="C429" s="127"/>
      <c r="D429" s="126"/>
      <c r="E429" s="127"/>
    </row>
    <row r="430" spans="1:5" s="90" customFormat="1" ht="12.75">
      <c r="A430" s="54"/>
      <c r="B430" s="126"/>
      <c r="C430" s="127"/>
      <c r="D430" s="126"/>
      <c r="E430" s="127"/>
    </row>
    <row r="431" spans="1:5" s="90" customFormat="1" ht="12.75">
      <c r="A431" s="54"/>
      <c r="B431" s="126"/>
      <c r="C431" s="127"/>
      <c r="D431" s="126"/>
      <c r="E431" s="127"/>
    </row>
    <row r="432" spans="1:5" s="90" customFormat="1" ht="12.75">
      <c r="A432" s="54"/>
      <c r="B432" s="126"/>
      <c r="C432" s="127"/>
      <c r="D432" s="126"/>
      <c r="E432" s="127"/>
    </row>
    <row r="433" spans="1:5" s="90" customFormat="1" ht="12.75">
      <c r="A433" s="54"/>
      <c r="B433" s="126"/>
      <c r="C433" s="127"/>
      <c r="D433" s="126"/>
      <c r="E433" s="127"/>
    </row>
    <row r="434" spans="1:5" s="90" customFormat="1" ht="12.75">
      <c r="A434" s="54"/>
      <c r="B434" s="126"/>
      <c r="C434" s="127"/>
      <c r="D434" s="126"/>
      <c r="E434" s="127"/>
    </row>
    <row r="435" spans="1:5" s="90" customFormat="1" ht="12.75">
      <c r="A435" s="54"/>
      <c r="B435" s="126"/>
      <c r="C435" s="127"/>
      <c r="D435" s="126"/>
      <c r="E435" s="127"/>
    </row>
    <row r="436" spans="1:5" s="90" customFormat="1" ht="12.75">
      <c r="A436" s="54"/>
      <c r="B436" s="126"/>
      <c r="C436" s="127"/>
      <c r="D436" s="126"/>
      <c r="E436" s="127"/>
    </row>
    <row r="437" spans="1:5" s="90" customFormat="1" ht="12.75">
      <c r="A437" s="54"/>
      <c r="B437" s="126"/>
      <c r="C437" s="127"/>
      <c r="D437" s="126"/>
      <c r="E437" s="127"/>
    </row>
    <row r="438" spans="1:5" s="90" customFormat="1" ht="12.75">
      <c r="A438" s="54"/>
      <c r="B438" s="126"/>
      <c r="C438" s="127"/>
      <c r="D438" s="126"/>
      <c r="E438" s="127"/>
    </row>
    <row r="439" spans="1:5" s="90" customFormat="1" ht="12.75">
      <c r="A439" s="54"/>
      <c r="B439" s="126"/>
      <c r="C439" s="127"/>
      <c r="D439" s="126"/>
      <c r="E439" s="127"/>
    </row>
    <row r="440" spans="1:5" s="90" customFormat="1" ht="12.75">
      <c r="A440" s="54"/>
      <c r="B440" s="126"/>
      <c r="C440" s="127"/>
      <c r="D440" s="126"/>
      <c r="E440" s="127"/>
    </row>
    <row r="441" spans="1:5" s="90" customFormat="1" ht="12.75">
      <c r="A441" s="54"/>
      <c r="B441" s="126"/>
      <c r="C441" s="127"/>
      <c r="D441" s="126"/>
      <c r="E441" s="127"/>
    </row>
    <row r="442" spans="1:5" s="90" customFormat="1" ht="12.75">
      <c r="A442" s="54"/>
      <c r="B442" s="126"/>
      <c r="C442" s="127"/>
      <c r="D442" s="126"/>
      <c r="E442" s="127"/>
    </row>
    <row r="443" spans="1:5" s="90" customFormat="1" ht="12.75">
      <c r="A443" s="54"/>
      <c r="B443" s="126"/>
      <c r="C443" s="127"/>
      <c r="D443" s="126"/>
      <c r="E443" s="127"/>
    </row>
    <row r="444" spans="1:5" s="90" customFormat="1" ht="12.75">
      <c r="A444" s="54"/>
      <c r="B444" s="126"/>
      <c r="C444" s="127"/>
      <c r="D444" s="126"/>
      <c r="E444" s="127"/>
    </row>
    <row r="445" spans="1:5" s="90" customFormat="1" ht="12.75">
      <c r="A445" s="54"/>
      <c r="B445" s="126"/>
      <c r="C445" s="127"/>
      <c r="D445" s="126"/>
      <c r="E445" s="127"/>
    </row>
    <row r="446" spans="1:5" s="90" customFormat="1" ht="12.75">
      <c r="A446" s="54"/>
      <c r="B446" s="126"/>
      <c r="C446" s="127"/>
      <c r="D446" s="126"/>
      <c r="E446" s="127"/>
    </row>
    <row r="447" spans="1:5" s="90" customFormat="1" ht="12.75">
      <c r="A447" s="54"/>
      <c r="B447" s="126"/>
      <c r="C447" s="127"/>
      <c r="D447" s="126"/>
      <c r="E447" s="127"/>
    </row>
    <row r="448" spans="1:5" s="90" customFormat="1" ht="12.75">
      <c r="A448" s="54"/>
      <c r="B448" s="126"/>
      <c r="C448" s="127"/>
      <c r="D448" s="126"/>
      <c r="E448" s="127"/>
    </row>
    <row r="449" spans="1:5" s="90" customFormat="1" ht="12.75">
      <c r="A449" s="54"/>
      <c r="B449" s="126"/>
      <c r="C449" s="127"/>
      <c r="D449" s="126"/>
      <c r="E449" s="127"/>
    </row>
    <row r="450" spans="1:5" s="90" customFormat="1" ht="12.75">
      <c r="A450" s="54"/>
      <c r="B450" s="126"/>
      <c r="C450" s="127"/>
      <c r="D450" s="126"/>
      <c r="E450" s="127"/>
    </row>
    <row r="451" spans="1:5" s="90" customFormat="1" ht="12.75">
      <c r="A451" s="54"/>
      <c r="B451" s="126"/>
      <c r="C451" s="127"/>
      <c r="D451" s="126"/>
      <c r="E451" s="127"/>
    </row>
    <row r="452" spans="1:5" s="90" customFormat="1" ht="12.75">
      <c r="A452" s="54"/>
      <c r="B452" s="126"/>
      <c r="C452" s="127"/>
      <c r="D452" s="126"/>
      <c r="E452" s="127"/>
    </row>
    <row r="453" spans="1:5" s="90" customFormat="1" ht="12.75">
      <c r="A453" s="54"/>
      <c r="B453" s="126"/>
      <c r="C453" s="127"/>
      <c r="D453" s="126"/>
      <c r="E453" s="127"/>
    </row>
    <row r="454" spans="1:5" s="90" customFormat="1" ht="12.75">
      <c r="A454" s="54"/>
      <c r="B454" s="126"/>
      <c r="C454" s="127"/>
      <c r="D454" s="126"/>
      <c r="E454" s="127"/>
    </row>
    <row r="455" spans="1:5" s="90" customFormat="1" ht="12.75">
      <c r="A455" s="54"/>
      <c r="B455" s="126"/>
      <c r="C455" s="127"/>
      <c r="D455" s="126"/>
      <c r="E455" s="127"/>
    </row>
    <row r="456" spans="1:5" s="90" customFormat="1" ht="12.75">
      <c r="A456" s="54"/>
      <c r="B456" s="126"/>
      <c r="C456" s="127"/>
      <c r="D456" s="126"/>
      <c r="E456" s="127"/>
    </row>
    <row r="457" spans="1:5" s="90" customFormat="1" ht="12.75">
      <c r="A457" s="54"/>
      <c r="B457" s="126"/>
      <c r="C457" s="127"/>
      <c r="D457" s="126"/>
      <c r="E457" s="127"/>
    </row>
    <row r="458" spans="1:5" s="90" customFormat="1" ht="12.75">
      <c r="A458" s="54"/>
      <c r="B458" s="126"/>
      <c r="C458" s="127"/>
      <c r="D458" s="126"/>
      <c r="E458" s="127"/>
    </row>
    <row r="459" spans="1:5" s="90" customFormat="1" ht="12.75">
      <c r="A459" s="54"/>
      <c r="B459" s="126"/>
      <c r="C459" s="127"/>
      <c r="D459" s="126"/>
      <c r="E459" s="127"/>
    </row>
    <row r="460" spans="1:5" s="90" customFormat="1" ht="12.75">
      <c r="A460" s="54"/>
      <c r="B460" s="126"/>
      <c r="C460" s="127"/>
      <c r="D460" s="126"/>
      <c r="E460" s="127"/>
    </row>
    <row r="461" spans="1:5" s="90" customFormat="1" ht="12.75">
      <c r="A461" s="54"/>
      <c r="B461" s="126"/>
      <c r="C461" s="127"/>
      <c r="D461" s="126"/>
      <c r="E461" s="127"/>
    </row>
    <row r="462" spans="1:5" s="90" customFormat="1" ht="12.75">
      <c r="A462" s="54"/>
      <c r="B462" s="126"/>
      <c r="C462" s="127"/>
      <c r="D462" s="126"/>
      <c r="E462" s="127"/>
    </row>
    <row r="463" spans="1:5" s="90" customFormat="1" ht="12.75">
      <c r="A463" s="54"/>
      <c r="B463" s="126"/>
      <c r="C463" s="127"/>
      <c r="D463" s="126"/>
      <c r="E463" s="127"/>
    </row>
    <row r="464" spans="1:5" s="90" customFormat="1" ht="12.75">
      <c r="A464" s="54"/>
      <c r="B464" s="126"/>
      <c r="C464" s="127"/>
      <c r="D464" s="126"/>
      <c r="E464" s="127"/>
    </row>
    <row r="465" spans="1:5" s="90" customFormat="1" ht="12.75">
      <c r="A465" s="54"/>
      <c r="B465" s="126"/>
      <c r="C465" s="127"/>
      <c r="D465" s="126"/>
      <c r="E465" s="127"/>
    </row>
    <row r="466" spans="1:5" s="90" customFormat="1" ht="12.75">
      <c r="A466" s="54"/>
      <c r="B466" s="126"/>
      <c r="C466" s="127"/>
      <c r="D466" s="126"/>
      <c r="E466" s="127"/>
    </row>
    <row r="467" spans="1:5" s="90" customFormat="1" ht="12.75">
      <c r="A467" s="54"/>
      <c r="B467" s="126"/>
      <c r="C467" s="127"/>
      <c r="D467" s="126"/>
      <c r="E467" s="127"/>
    </row>
    <row r="468" spans="1:5" s="90" customFormat="1" ht="12.75">
      <c r="A468" s="54"/>
      <c r="B468" s="126"/>
      <c r="C468" s="127"/>
      <c r="D468" s="126"/>
      <c r="E468" s="127"/>
    </row>
    <row r="469" spans="1:5" s="90" customFormat="1" ht="12.75">
      <c r="A469" s="54"/>
      <c r="B469" s="126"/>
      <c r="C469" s="127"/>
      <c r="D469" s="126"/>
      <c r="E469" s="127"/>
    </row>
    <row r="470" spans="1:5" s="90" customFormat="1" ht="12.75">
      <c r="A470" s="54"/>
      <c r="B470" s="126"/>
      <c r="C470" s="127"/>
      <c r="D470" s="126"/>
      <c r="E470" s="127"/>
    </row>
    <row r="471" spans="1:5" s="90" customFormat="1" ht="12.75">
      <c r="A471" s="54"/>
      <c r="B471" s="126"/>
      <c r="C471" s="127"/>
      <c r="D471" s="126"/>
      <c r="E471" s="127"/>
    </row>
    <row r="472" spans="1:5" s="90" customFormat="1" ht="12.75">
      <c r="A472" s="54"/>
      <c r="B472" s="126"/>
      <c r="C472" s="127"/>
      <c r="D472" s="126"/>
      <c r="E472" s="127"/>
    </row>
    <row r="473" spans="1:5" s="90" customFormat="1" ht="12.75">
      <c r="A473" s="54"/>
      <c r="B473" s="126"/>
      <c r="C473" s="127"/>
      <c r="D473" s="126"/>
      <c r="E473" s="127"/>
    </row>
    <row r="474" spans="1:5" s="90" customFormat="1" ht="12.75">
      <c r="A474" s="54"/>
      <c r="B474" s="126"/>
      <c r="C474" s="127"/>
      <c r="D474" s="126"/>
      <c r="E474" s="127"/>
    </row>
    <row r="475" spans="1:5" s="90" customFormat="1" ht="12.75">
      <c r="A475" s="54"/>
      <c r="B475" s="126"/>
      <c r="C475" s="127"/>
      <c r="D475" s="126"/>
      <c r="E475" s="127"/>
    </row>
    <row r="476" spans="1:5" s="90" customFormat="1" ht="12.75">
      <c r="A476" s="54"/>
      <c r="B476" s="126"/>
      <c r="C476" s="127"/>
      <c r="D476" s="126"/>
      <c r="E476" s="127"/>
    </row>
    <row r="477" spans="1:5" s="90" customFormat="1" ht="12.75">
      <c r="A477" s="54"/>
      <c r="B477" s="126"/>
      <c r="C477" s="127"/>
      <c r="D477" s="126"/>
      <c r="E477" s="127"/>
    </row>
    <row r="478" spans="1:5" s="90" customFormat="1" ht="12.75">
      <c r="A478" s="54"/>
      <c r="B478" s="126"/>
      <c r="C478" s="127"/>
      <c r="D478" s="126"/>
      <c r="E478" s="127"/>
    </row>
    <row r="479" spans="1:5" s="90" customFormat="1" ht="12.75">
      <c r="A479" s="54"/>
      <c r="B479" s="126"/>
      <c r="C479" s="127"/>
      <c r="D479" s="126"/>
      <c r="E479" s="127"/>
    </row>
    <row r="480" spans="1:5" s="90" customFormat="1" ht="12.75">
      <c r="A480" s="54"/>
      <c r="B480" s="126"/>
      <c r="C480" s="127"/>
      <c r="D480" s="126"/>
      <c r="E480" s="127"/>
    </row>
    <row r="481" spans="1:5" s="90" customFormat="1" ht="12.75">
      <c r="A481" s="54"/>
      <c r="B481" s="126"/>
      <c r="C481" s="127"/>
      <c r="D481" s="126"/>
      <c r="E481" s="127"/>
    </row>
    <row r="482" spans="1:5" s="90" customFormat="1" ht="12.75">
      <c r="A482" s="54"/>
      <c r="B482" s="126"/>
      <c r="C482" s="127"/>
      <c r="D482" s="126"/>
      <c r="E482" s="127"/>
    </row>
    <row r="483" spans="1:5" s="90" customFormat="1" ht="12.75">
      <c r="A483" s="54"/>
      <c r="B483" s="126"/>
      <c r="C483" s="127"/>
      <c r="D483" s="126"/>
      <c r="E483" s="127"/>
    </row>
    <row r="484" spans="1:5" s="90" customFormat="1" ht="12.75">
      <c r="A484" s="54"/>
      <c r="B484" s="126"/>
      <c r="C484" s="127"/>
      <c r="D484" s="126"/>
      <c r="E484" s="127"/>
    </row>
    <row r="485" spans="1:5" s="90" customFormat="1" ht="12.75">
      <c r="A485" s="54"/>
      <c r="B485" s="126"/>
      <c r="C485" s="127"/>
      <c r="D485" s="126"/>
      <c r="E485" s="127"/>
    </row>
    <row r="486" spans="1:5" s="90" customFormat="1" ht="12.75">
      <c r="A486" s="54"/>
      <c r="B486" s="126"/>
      <c r="C486" s="127"/>
      <c r="D486" s="126"/>
      <c r="E486" s="127"/>
    </row>
    <row r="487" spans="1:5" s="90" customFormat="1" ht="12.75">
      <c r="A487" s="54"/>
      <c r="B487" s="126"/>
      <c r="C487" s="127"/>
      <c r="D487" s="126"/>
      <c r="E487" s="127"/>
    </row>
    <row r="488" spans="1:5" s="90" customFormat="1" ht="12.75">
      <c r="A488" s="54"/>
      <c r="B488" s="126"/>
      <c r="C488" s="127"/>
      <c r="D488" s="126"/>
      <c r="E488" s="127"/>
    </row>
    <row r="489" spans="1:5" s="90" customFormat="1" ht="12.75">
      <c r="A489" s="54"/>
      <c r="B489" s="126"/>
      <c r="C489" s="127"/>
      <c r="D489" s="126"/>
      <c r="E489" s="127"/>
    </row>
    <row r="490" spans="1:5" s="90" customFormat="1" ht="12.75">
      <c r="A490" s="54"/>
      <c r="B490" s="126"/>
      <c r="C490" s="127"/>
      <c r="D490" s="126"/>
      <c r="E490" s="127"/>
    </row>
    <row r="491" spans="1:5" s="90" customFormat="1" ht="12.75">
      <c r="A491" s="54"/>
      <c r="B491" s="126"/>
      <c r="C491" s="127"/>
      <c r="D491" s="126"/>
      <c r="E491" s="127"/>
    </row>
    <row r="492" spans="1:5" s="90" customFormat="1" ht="12.75">
      <c r="A492" s="54"/>
      <c r="B492" s="126"/>
      <c r="C492" s="127"/>
      <c r="D492" s="126"/>
      <c r="E492" s="127"/>
    </row>
    <row r="493" spans="1:5" s="90" customFormat="1" ht="12.75">
      <c r="A493" s="54"/>
      <c r="B493" s="126"/>
      <c r="C493" s="127"/>
      <c r="D493" s="126"/>
      <c r="E493" s="127"/>
    </row>
    <row r="494" spans="1:5" s="90" customFormat="1" ht="12.75">
      <c r="A494" s="54"/>
      <c r="B494" s="126"/>
      <c r="C494" s="127"/>
      <c r="D494" s="126"/>
      <c r="E494" s="127"/>
    </row>
    <row r="495" spans="1:5" s="90" customFormat="1" ht="12.75">
      <c r="A495" s="54"/>
      <c r="B495" s="126"/>
      <c r="C495" s="127"/>
      <c r="D495" s="126"/>
      <c r="E495" s="127"/>
    </row>
    <row r="496" spans="1:5" s="90" customFormat="1" ht="12.75">
      <c r="A496" s="54"/>
      <c r="B496" s="126"/>
      <c r="C496" s="127"/>
      <c r="D496" s="126"/>
      <c r="E496" s="127"/>
    </row>
    <row r="497" spans="1:5" s="90" customFormat="1" ht="12.75">
      <c r="A497" s="54"/>
      <c r="B497" s="126"/>
      <c r="C497" s="127"/>
      <c r="D497" s="126"/>
      <c r="E497" s="127"/>
    </row>
    <row r="498" spans="1:5" s="90" customFormat="1" ht="12.75">
      <c r="A498" s="54"/>
      <c r="B498" s="126"/>
      <c r="C498" s="127"/>
      <c r="D498" s="126"/>
      <c r="E498" s="127"/>
    </row>
    <row r="499" spans="1:5" s="90" customFormat="1" ht="12.75">
      <c r="A499" s="54"/>
      <c r="B499" s="126"/>
      <c r="C499" s="127"/>
      <c r="D499" s="126"/>
      <c r="E499" s="127"/>
    </row>
    <row r="500" spans="1:5" s="90" customFormat="1" ht="12.75">
      <c r="A500" s="54"/>
      <c r="B500" s="126"/>
      <c r="C500" s="127"/>
      <c r="D500" s="126"/>
      <c r="E500" s="127"/>
    </row>
    <row r="501" spans="1:5" s="90" customFormat="1" ht="12.75">
      <c r="A501" s="54"/>
      <c r="B501" s="126"/>
      <c r="C501" s="127"/>
      <c r="D501" s="126"/>
      <c r="E501" s="127"/>
    </row>
    <row r="502" spans="1:5" s="90" customFormat="1" ht="12.75">
      <c r="A502" s="54"/>
      <c r="B502" s="126"/>
      <c r="C502" s="127"/>
      <c r="D502" s="126"/>
      <c r="E502" s="127"/>
    </row>
    <row r="503" spans="1:5" s="90" customFormat="1" ht="12.75">
      <c r="A503" s="54"/>
      <c r="B503" s="126"/>
      <c r="C503" s="127"/>
      <c r="D503" s="126"/>
      <c r="E503" s="127"/>
    </row>
    <row r="504" spans="1:5" s="90" customFormat="1" ht="12.75">
      <c r="A504" s="54"/>
      <c r="B504" s="126"/>
      <c r="C504" s="127"/>
      <c r="D504" s="126"/>
      <c r="E504" s="127"/>
    </row>
    <row r="505" spans="1:5" s="90" customFormat="1" ht="12.75">
      <c r="A505" s="54"/>
      <c r="B505" s="126"/>
      <c r="C505" s="127"/>
      <c r="D505" s="126"/>
      <c r="E505" s="127"/>
    </row>
    <row r="506" spans="1:5" s="90" customFormat="1" ht="12.75">
      <c r="A506" s="54"/>
      <c r="B506" s="126"/>
      <c r="C506" s="127"/>
      <c r="D506" s="126"/>
      <c r="E506" s="127"/>
    </row>
    <row r="507" spans="1:5" s="90" customFormat="1" ht="12.75">
      <c r="A507" s="54"/>
      <c r="B507" s="126"/>
      <c r="C507" s="127"/>
      <c r="D507" s="126"/>
      <c r="E507" s="127"/>
    </row>
    <row r="508" spans="1:5" s="90" customFormat="1" ht="12.75">
      <c r="A508" s="54"/>
      <c r="B508" s="126"/>
      <c r="C508" s="127"/>
      <c r="D508" s="126"/>
      <c r="E508" s="127"/>
    </row>
    <row r="509" spans="1:5" s="90" customFormat="1" ht="12.75">
      <c r="A509" s="54"/>
      <c r="B509" s="126"/>
      <c r="C509" s="127"/>
      <c r="D509" s="126"/>
      <c r="E509" s="127"/>
    </row>
    <row r="510" spans="1:5" s="90" customFormat="1" ht="12.75">
      <c r="A510" s="54"/>
      <c r="B510" s="126"/>
      <c r="C510" s="127"/>
      <c r="D510" s="126"/>
      <c r="E510" s="127"/>
    </row>
    <row r="511" spans="1:5" s="90" customFormat="1" ht="12.75">
      <c r="A511" s="54"/>
      <c r="B511" s="126"/>
      <c r="C511" s="127"/>
      <c r="D511" s="126"/>
      <c r="E511" s="127"/>
    </row>
    <row r="512" spans="1:5" s="90" customFormat="1" ht="12.75">
      <c r="A512" s="54"/>
      <c r="B512" s="126"/>
      <c r="C512" s="127"/>
      <c r="D512" s="126"/>
      <c r="E512" s="127"/>
    </row>
    <row r="513" spans="1:5" s="90" customFormat="1" ht="12.75">
      <c r="A513" s="54"/>
      <c r="B513" s="126"/>
      <c r="C513" s="127"/>
      <c r="D513" s="126"/>
      <c r="E513" s="127"/>
    </row>
    <row r="514" spans="1:5" s="90" customFormat="1" ht="12.75">
      <c r="A514" s="54"/>
      <c r="B514" s="126"/>
      <c r="C514" s="127"/>
      <c r="D514" s="126"/>
      <c r="E514" s="127"/>
    </row>
    <row r="515" spans="1:5" s="90" customFormat="1" ht="12.75">
      <c r="A515" s="54"/>
      <c r="B515" s="126"/>
      <c r="C515" s="127"/>
      <c r="D515" s="126"/>
      <c r="E515" s="127"/>
    </row>
    <row r="516" spans="1:5" s="90" customFormat="1" ht="12.75">
      <c r="A516" s="54"/>
      <c r="B516" s="126"/>
      <c r="C516" s="127"/>
      <c r="D516" s="126"/>
      <c r="E516" s="127"/>
    </row>
    <row r="517" spans="1:5" s="90" customFormat="1" ht="12.75">
      <c r="A517" s="54"/>
      <c r="B517" s="126"/>
      <c r="C517" s="127"/>
      <c r="D517" s="126"/>
      <c r="E517" s="127"/>
    </row>
    <row r="518" spans="1:5" s="90" customFormat="1" ht="12.75">
      <c r="A518" s="54"/>
      <c r="B518" s="126"/>
      <c r="C518" s="127"/>
      <c r="D518" s="126"/>
      <c r="E518" s="127"/>
    </row>
    <row r="519" spans="1:5" s="90" customFormat="1" ht="12.75">
      <c r="A519" s="54"/>
      <c r="B519" s="126"/>
      <c r="C519" s="127"/>
      <c r="D519" s="126"/>
      <c r="E519" s="127"/>
    </row>
    <row r="520" spans="1:5" s="90" customFormat="1" ht="12.75">
      <c r="A520" s="54"/>
      <c r="B520" s="126"/>
      <c r="C520" s="127"/>
      <c r="D520" s="126"/>
      <c r="E520" s="127"/>
    </row>
    <row r="521" spans="1:5" s="90" customFormat="1" ht="12.75">
      <c r="A521" s="54"/>
      <c r="B521" s="126"/>
      <c r="C521" s="127"/>
      <c r="D521" s="126"/>
      <c r="E521" s="127"/>
    </row>
    <row r="522" spans="1:5" s="90" customFormat="1" ht="12.75">
      <c r="A522" s="54"/>
      <c r="B522" s="126"/>
      <c r="C522" s="127"/>
      <c r="D522" s="126"/>
      <c r="E522" s="127"/>
    </row>
    <row r="523" spans="1:5" s="90" customFormat="1" ht="12.75">
      <c r="A523" s="54"/>
      <c r="B523" s="126"/>
      <c r="C523" s="127"/>
      <c r="D523" s="126"/>
      <c r="E523" s="127"/>
    </row>
    <row r="524" spans="1:5" s="90" customFormat="1" ht="12.75">
      <c r="A524" s="54"/>
      <c r="B524" s="126"/>
      <c r="C524" s="127"/>
      <c r="D524" s="126"/>
      <c r="E524" s="127"/>
    </row>
    <row r="525" spans="1:5" s="90" customFormat="1" ht="12.75">
      <c r="A525" s="54"/>
      <c r="B525" s="126"/>
      <c r="C525" s="127"/>
      <c r="D525" s="126"/>
      <c r="E525" s="127"/>
    </row>
    <row r="526" spans="1:5" s="90" customFormat="1" ht="12.75">
      <c r="A526" s="54"/>
      <c r="B526" s="126"/>
      <c r="C526" s="127"/>
      <c r="D526" s="126"/>
      <c r="E526" s="127"/>
    </row>
    <row r="527" spans="1:5" s="90" customFormat="1" ht="12.75">
      <c r="A527" s="54"/>
      <c r="B527" s="126"/>
      <c r="C527" s="127"/>
      <c r="D527" s="126"/>
      <c r="E527" s="127"/>
    </row>
    <row r="528" spans="1:5" s="90" customFormat="1" ht="12.75">
      <c r="A528" s="54"/>
      <c r="B528" s="126"/>
      <c r="C528" s="127"/>
      <c r="D528" s="126"/>
      <c r="E528" s="127"/>
    </row>
    <row r="529" spans="1:5" s="90" customFormat="1" ht="12.75">
      <c r="A529" s="54"/>
      <c r="B529" s="126"/>
      <c r="C529" s="127"/>
      <c r="D529" s="126"/>
      <c r="E529" s="127"/>
    </row>
    <row r="530" spans="1:5" s="90" customFormat="1" ht="12.75">
      <c r="A530" s="54"/>
      <c r="B530" s="126"/>
      <c r="C530" s="127"/>
      <c r="D530" s="126"/>
      <c r="E530" s="127"/>
    </row>
    <row r="531" spans="1:5" s="90" customFormat="1" ht="12.75">
      <c r="A531" s="54"/>
      <c r="B531" s="126"/>
      <c r="C531" s="127"/>
      <c r="D531" s="126"/>
      <c r="E531" s="127"/>
    </row>
    <row r="532" spans="1:5" s="90" customFormat="1" ht="12.75">
      <c r="A532" s="54"/>
      <c r="B532" s="126"/>
      <c r="C532" s="127"/>
      <c r="D532" s="126"/>
      <c r="E532" s="127"/>
    </row>
    <row r="533" spans="1:5" s="90" customFormat="1" ht="12.75">
      <c r="A533" s="54"/>
      <c r="B533" s="126"/>
      <c r="C533" s="127"/>
      <c r="D533" s="126"/>
      <c r="E533" s="127"/>
    </row>
    <row r="534" spans="1:5" s="90" customFormat="1" ht="12.75">
      <c r="A534" s="54"/>
      <c r="B534" s="126"/>
      <c r="C534" s="127"/>
      <c r="D534" s="126"/>
      <c r="E534" s="127"/>
    </row>
    <row r="535" spans="1:5" s="90" customFormat="1" ht="12.75">
      <c r="A535" s="54"/>
      <c r="B535" s="126"/>
      <c r="C535" s="127"/>
      <c r="D535" s="126"/>
      <c r="E535" s="127"/>
    </row>
    <row r="536" spans="1:5" s="90" customFormat="1" ht="12.75">
      <c r="A536" s="54"/>
      <c r="B536" s="126"/>
      <c r="C536" s="127"/>
      <c r="D536" s="126"/>
      <c r="E536" s="127"/>
    </row>
    <row r="537" spans="1:5" s="90" customFormat="1" ht="12.75">
      <c r="A537" s="54"/>
      <c r="B537" s="126"/>
      <c r="C537" s="127"/>
      <c r="D537" s="126"/>
      <c r="E537" s="127"/>
    </row>
    <row r="538" spans="1:5" s="90" customFormat="1" ht="12.75">
      <c r="A538" s="54"/>
      <c r="B538" s="126"/>
      <c r="C538" s="127"/>
      <c r="D538" s="126"/>
      <c r="E538" s="127"/>
    </row>
    <row r="539" spans="1:5" s="90" customFormat="1" ht="12.75">
      <c r="A539" s="54"/>
      <c r="B539" s="126"/>
      <c r="C539" s="127"/>
      <c r="D539" s="126"/>
      <c r="E539" s="127"/>
    </row>
    <row r="540" spans="1:5" s="90" customFormat="1" ht="12.75">
      <c r="A540" s="54"/>
      <c r="B540" s="126"/>
      <c r="C540" s="127"/>
      <c r="D540" s="126"/>
      <c r="E540" s="127"/>
    </row>
    <row r="541" spans="1:5" s="90" customFormat="1" ht="12.75">
      <c r="A541" s="54"/>
      <c r="B541" s="126"/>
      <c r="C541" s="127"/>
      <c r="D541" s="126"/>
      <c r="E541" s="127"/>
    </row>
    <row r="542" spans="1:5" s="90" customFormat="1" ht="12.75">
      <c r="A542" s="54"/>
      <c r="B542" s="126"/>
      <c r="C542" s="127"/>
      <c r="D542" s="126"/>
      <c r="E542" s="127"/>
    </row>
    <row r="543" spans="1:5" s="90" customFormat="1" ht="12.75">
      <c r="A543" s="54"/>
      <c r="B543" s="126"/>
      <c r="C543" s="127"/>
      <c r="D543" s="126"/>
      <c r="E543" s="127"/>
    </row>
    <row r="544" spans="1:5" s="90" customFormat="1" ht="12.75">
      <c r="A544" s="54"/>
      <c r="B544" s="126"/>
      <c r="C544" s="127"/>
      <c r="D544" s="126"/>
      <c r="E544" s="127"/>
    </row>
    <row r="545" spans="1:5" s="90" customFormat="1" ht="12.75">
      <c r="A545" s="54"/>
      <c r="B545" s="126"/>
      <c r="C545" s="127"/>
      <c r="D545" s="126"/>
      <c r="E545" s="127"/>
    </row>
    <row r="546" spans="1:5" s="90" customFormat="1" ht="12.75">
      <c r="A546" s="54"/>
      <c r="B546" s="126"/>
      <c r="C546" s="127"/>
      <c r="D546" s="126"/>
      <c r="E546" s="127"/>
    </row>
    <row r="547" spans="1:5" s="90" customFormat="1" ht="12.75">
      <c r="A547" s="54"/>
      <c r="B547" s="126"/>
      <c r="C547" s="127"/>
      <c r="D547" s="126"/>
      <c r="E547" s="127"/>
    </row>
    <row r="548" spans="1:5" s="90" customFormat="1" ht="12.75">
      <c r="A548" s="54"/>
      <c r="B548" s="126"/>
      <c r="C548" s="127"/>
      <c r="D548" s="126"/>
      <c r="E548" s="127"/>
    </row>
    <row r="549" spans="1:5" s="90" customFormat="1" ht="12.75">
      <c r="A549" s="54"/>
      <c r="B549" s="126"/>
      <c r="C549" s="127"/>
      <c r="D549" s="126"/>
      <c r="E549" s="127"/>
    </row>
    <row r="550" spans="1:5" s="90" customFormat="1" ht="12.75">
      <c r="A550" s="54"/>
      <c r="B550" s="126"/>
      <c r="C550" s="127"/>
      <c r="D550" s="126"/>
      <c r="E550" s="127"/>
    </row>
    <row r="551" spans="1:5" s="90" customFormat="1" ht="12.75">
      <c r="A551" s="54"/>
      <c r="B551" s="126"/>
      <c r="C551" s="127"/>
      <c r="D551" s="126"/>
      <c r="E551" s="127"/>
    </row>
    <row r="552" spans="1:5" s="90" customFormat="1" ht="12.75">
      <c r="A552" s="54"/>
      <c r="B552" s="126"/>
      <c r="C552" s="127"/>
      <c r="D552" s="126"/>
      <c r="E552" s="127"/>
    </row>
    <row r="553" spans="1:5" s="90" customFormat="1" ht="12.75">
      <c r="A553" s="54"/>
      <c r="B553" s="126"/>
      <c r="C553" s="127"/>
      <c r="D553" s="126"/>
      <c r="E553" s="127"/>
    </row>
    <row r="554" spans="1:5" s="90" customFormat="1" ht="12.75">
      <c r="A554" s="54"/>
      <c r="B554" s="126"/>
      <c r="C554" s="127"/>
      <c r="D554" s="126"/>
      <c r="E554" s="127"/>
    </row>
    <row r="555" spans="1:5" s="90" customFormat="1" ht="12.75">
      <c r="A555" s="54"/>
      <c r="B555" s="126"/>
      <c r="C555" s="127"/>
      <c r="D555" s="126"/>
      <c r="E555" s="127"/>
    </row>
    <row r="556" spans="1:5" s="90" customFormat="1" ht="12.75">
      <c r="A556" s="54"/>
      <c r="B556" s="126"/>
      <c r="C556" s="127"/>
      <c r="D556" s="126"/>
      <c r="E556" s="127"/>
    </row>
    <row r="557" spans="1:5" s="90" customFormat="1" ht="12.75">
      <c r="A557" s="54"/>
      <c r="B557" s="126"/>
      <c r="C557" s="127"/>
      <c r="D557" s="126"/>
      <c r="E557" s="127"/>
    </row>
    <row r="558" spans="1:5" s="90" customFormat="1" ht="12.75">
      <c r="A558" s="54"/>
      <c r="B558" s="126"/>
      <c r="C558" s="127"/>
      <c r="D558" s="126"/>
      <c r="E558" s="127"/>
    </row>
    <row r="559" spans="1:5" s="90" customFormat="1" ht="12.75">
      <c r="A559" s="54"/>
      <c r="B559" s="126"/>
      <c r="C559" s="127"/>
      <c r="D559" s="126"/>
      <c r="E559" s="127"/>
    </row>
    <row r="560" spans="1:5" s="90" customFormat="1" ht="12.75">
      <c r="A560" s="54"/>
      <c r="B560" s="126"/>
      <c r="C560" s="127"/>
      <c r="D560" s="126"/>
      <c r="E560" s="127"/>
    </row>
    <row r="561" spans="1:5" s="90" customFormat="1" ht="12.75">
      <c r="A561" s="54"/>
      <c r="B561" s="126"/>
      <c r="C561" s="127"/>
      <c r="D561" s="126"/>
      <c r="E561" s="127"/>
    </row>
    <row r="562" spans="1:5" s="90" customFormat="1" ht="12.75">
      <c r="A562" s="54"/>
      <c r="B562" s="126"/>
      <c r="C562" s="127"/>
      <c r="D562" s="126"/>
      <c r="E562" s="127"/>
    </row>
    <row r="563" spans="1:5" s="90" customFormat="1" ht="12.75">
      <c r="A563" s="54"/>
      <c r="B563" s="126"/>
      <c r="C563" s="127"/>
      <c r="D563" s="126"/>
      <c r="E563" s="127"/>
    </row>
    <row r="564" spans="1:5" s="90" customFormat="1" ht="12.75">
      <c r="A564" s="54"/>
      <c r="B564" s="126"/>
      <c r="C564" s="127"/>
      <c r="D564" s="126"/>
      <c r="E564" s="127"/>
    </row>
    <row r="565" spans="1:5" s="90" customFormat="1" ht="12.75">
      <c r="A565" s="54"/>
      <c r="B565" s="126"/>
      <c r="C565" s="127"/>
      <c r="D565" s="126"/>
      <c r="E565" s="127"/>
    </row>
    <row r="566" spans="1:5" s="90" customFormat="1" ht="12.75">
      <c r="A566" s="54"/>
      <c r="B566" s="126"/>
      <c r="C566" s="127"/>
      <c r="D566" s="126"/>
      <c r="E566" s="127"/>
    </row>
    <row r="567" spans="1:5" s="90" customFormat="1" ht="12.75">
      <c r="A567" s="54"/>
      <c r="B567" s="126"/>
      <c r="C567" s="127"/>
      <c r="D567" s="126"/>
      <c r="E567" s="127"/>
    </row>
    <row r="568" spans="1:5" s="90" customFormat="1" ht="12.75">
      <c r="A568" s="54"/>
      <c r="B568" s="126"/>
      <c r="C568" s="127"/>
      <c r="D568" s="126"/>
      <c r="E568" s="127"/>
    </row>
    <row r="569" spans="1:5" s="90" customFormat="1" ht="12.75">
      <c r="A569" s="54"/>
      <c r="B569" s="126"/>
      <c r="C569" s="127"/>
      <c r="D569" s="126"/>
      <c r="E569" s="127"/>
    </row>
    <row r="570" spans="1:5" s="90" customFormat="1" ht="12.75">
      <c r="A570" s="54"/>
      <c r="B570" s="126"/>
      <c r="C570" s="127"/>
      <c r="D570" s="126"/>
      <c r="E570" s="127"/>
    </row>
    <row r="571" spans="1:5" s="90" customFormat="1" ht="12.75">
      <c r="A571" s="54"/>
      <c r="B571" s="126"/>
      <c r="C571" s="127"/>
      <c r="D571" s="126"/>
      <c r="E571" s="127"/>
    </row>
    <row r="572" spans="1:5" s="90" customFormat="1" ht="12.75">
      <c r="A572" s="54"/>
      <c r="B572" s="126"/>
      <c r="C572" s="127"/>
      <c r="D572" s="126"/>
      <c r="E572" s="127"/>
    </row>
    <row r="573" spans="1:5" s="90" customFormat="1" ht="12.75">
      <c r="A573" s="54"/>
      <c r="B573" s="126"/>
      <c r="C573" s="127"/>
      <c r="D573" s="126"/>
      <c r="E573" s="127"/>
    </row>
    <row r="574" spans="1:5" s="90" customFormat="1" ht="12.75">
      <c r="A574" s="54"/>
      <c r="B574" s="126"/>
      <c r="C574" s="127"/>
      <c r="D574" s="126"/>
      <c r="E574" s="127"/>
    </row>
    <row r="575" spans="1:5" s="90" customFormat="1" ht="12.75">
      <c r="A575" s="54"/>
      <c r="B575" s="126"/>
      <c r="C575" s="127"/>
      <c r="D575" s="126"/>
      <c r="E575" s="127"/>
    </row>
    <row r="576" spans="1:5" s="90" customFormat="1" ht="12.75">
      <c r="A576" s="54"/>
      <c r="B576" s="126"/>
      <c r="C576" s="127"/>
      <c r="D576" s="126"/>
      <c r="E576" s="127"/>
    </row>
    <row r="577" spans="1:5" s="90" customFormat="1" ht="12.75">
      <c r="A577" s="54"/>
      <c r="B577" s="126"/>
      <c r="C577" s="127"/>
      <c r="D577" s="126"/>
      <c r="E577" s="127"/>
    </row>
    <row r="578" spans="1:5" s="90" customFormat="1" ht="12.75">
      <c r="A578" s="54"/>
      <c r="B578" s="126"/>
      <c r="C578" s="127"/>
      <c r="D578" s="126"/>
      <c r="E578" s="127"/>
    </row>
    <row r="579" spans="1:5" s="90" customFormat="1" ht="12.75">
      <c r="A579" s="54"/>
      <c r="B579" s="126"/>
      <c r="C579" s="127"/>
      <c r="D579" s="126"/>
      <c r="E579" s="127"/>
    </row>
    <row r="580" spans="1:5" s="90" customFormat="1" ht="12.75">
      <c r="A580" s="54"/>
      <c r="B580" s="126"/>
      <c r="C580" s="127"/>
      <c r="D580" s="126"/>
      <c r="E580" s="127"/>
    </row>
    <row r="581" spans="1:5" s="90" customFormat="1" ht="12.75">
      <c r="A581" s="54"/>
      <c r="B581" s="126"/>
      <c r="C581" s="127"/>
      <c r="D581" s="126"/>
      <c r="E581" s="127"/>
    </row>
    <row r="582" spans="1:5" s="90" customFormat="1" ht="12.75">
      <c r="A582" s="54"/>
      <c r="B582" s="126"/>
      <c r="C582" s="127"/>
      <c r="D582" s="126"/>
      <c r="E582" s="127"/>
    </row>
    <row r="583" spans="1:5" s="90" customFormat="1" ht="12.75">
      <c r="A583" s="54"/>
      <c r="B583" s="126"/>
      <c r="C583" s="127"/>
      <c r="D583" s="126"/>
      <c r="E583" s="127"/>
    </row>
    <row r="584" spans="1:5" s="90" customFormat="1" ht="12.75">
      <c r="A584" s="54"/>
      <c r="B584" s="126"/>
      <c r="C584" s="127"/>
      <c r="D584" s="126"/>
      <c r="E584" s="127"/>
    </row>
    <row r="585" spans="1:5" s="90" customFormat="1" ht="12.75">
      <c r="A585" s="54"/>
      <c r="B585" s="126"/>
      <c r="C585" s="127"/>
      <c r="D585" s="126"/>
      <c r="E585" s="127"/>
    </row>
    <row r="586" spans="1:5" s="90" customFormat="1" ht="12.75">
      <c r="A586" s="54"/>
      <c r="B586" s="126"/>
      <c r="C586" s="127"/>
      <c r="D586" s="126"/>
      <c r="E586" s="127"/>
    </row>
    <row r="587" spans="1:5" s="90" customFormat="1" ht="12.75">
      <c r="A587" s="54"/>
      <c r="B587" s="126"/>
      <c r="C587" s="127"/>
      <c r="D587" s="126"/>
      <c r="E587" s="127"/>
    </row>
    <row r="588" spans="1:5" s="90" customFormat="1" ht="12.75">
      <c r="A588" s="54"/>
      <c r="B588" s="126"/>
      <c r="C588" s="127"/>
      <c r="D588" s="126"/>
      <c r="E588" s="127"/>
    </row>
    <row r="589" spans="1:5" s="90" customFormat="1" ht="12.75">
      <c r="A589" s="54"/>
      <c r="B589" s="126"/>
      <c r="C589" s="127"/>
      <c r="D589" s="126"/>
      <c r="E589" s="127"/>
    </row>
    <row r="590" spans="1:5" s="90" customFormat="1" ht="12.75">
      <c r="A590" s="54"/>
      <c r="B590" s="126"/>
      <c r="C590" s="127"/>
      <c r="D590" s="126"/>
      <c r="E590" s="127"/>
    </row>
    <row r="591" spans="1:5" s="90" customFormat="1" ht="12.75">
      <c r="A591" s="54"/>
      <c r="B591" s="126"/>
      <c r="C591" s="127"/>
      <c r="D591" s="126"/>
      <c r="E591" s="127"/>
    </row>
    <row r="592" spans="1:5" s="90" customFormat="1" ht="12.75">
      <c r="A592" s="54"/>
      <c r="B592" s="126"/>
      <c r="C592" s="127"/>
      <c r="D592" s="126"/>
      <c r="E592" s="127"/>
    </row>
    <row r="593" spans="1:5" s="90" customFormat="1" ht="12.75">
      <c r="A593" s="54"/>
      <c r="B593" s="126"/>
      <c r="C593" s="127"/>
      <c r="D593" s="126"/>
      <c r="E593" s="127"/>
    </row>
    <row r="594" spans="1:5" s="90" customFormat="1" ht="12.75">
      <c r="A594" s="54"/>
      <c r="B594" s="126"/>
      <c r="C594" s="127"/>
      <c r="D594" s="126"/>
      <c r="E594" s="127"/>
    </row>
    <row r="595" spans="1:5" s="90" customFormat="1" ht="12.75">
      <c r="A595" s="54"/>
      <c r="B595" s="126"/>
      <c r="C595" s="127"/>
      <c r="D595" s="126"/>
      <c r="E595" s="127"/>
    </row>
    <row r="596" spans="1:5" s="90" customFormat="1" ht="12.75">
      <c r="A596" s="54"/>
      <c r="B596" s="126"/>
      <c r="C596" s="127"/>
      <c r="D596" s="126"/>
      <c r="E596" s="127"/>
    </row>
    <row r="597" spans="1:5" s="90" customFormat="1" ht="12.75">
      <c r="A597" s="54"/>
      <c r="B597" s="126"/>
      <c r="C597" s="127"/>
      <c r="D597" s="126"/>
      <c r="E597" s="127"/>
    </row>
    <row r="598" spans="1:5" s="90" customFormat="1" ht="12.75">
      <c r="A598" s="54"/>
      <c r="B598" s="126"/>
      <c r="C598" s="127"/>
      <c r="D598" s="126"/>
      <c r="E598" s="127"/>
    </row>
    <row r="599" spans="1:5" s="90" customFormat="1" ht="12.75">
      <c r="A599" s="54"/>
      <c r="B599" s="126"/>
      <c r="C599" s="127"/>
      <c r="D599" s="126"/>
      <c r="E599" s="127"/>
    </row>
    <row r="600" spans="1:5" s="90" customFormat="1" ht="12.75">
      <c r="A600" s="54"/>
      <c r="B600" s="126"/>
      <c r="C600" s="127"/>
      <c r="D600" s="126"/>
      <c r="E600" s="127"/>
    </row>
    <row r="601" spans="1:5" s="90" customFormat="1" ht="12.75">
      <c r="A601" s="54"/>
      <c r="B601" s="126"/>
      <c r="C601" s="127"/>
      <c r="D601" s="126"/>
      <c r="E601" s="127"/>
    </row>
    <row r="602" spans="1:5" s="90" customFormat="1" ht="12.75">
      <c r="A602" s="54"/>
      <c r="B602" s="126"/>
      <c r="C602" s="127"/>
      <c r="D602" s="126"/>
      <c r="E602" s="127"/>
    </row>
    <row r="603" spans="1:5" s="90" customFormat="1" ht="12.75">
      <c r="A603" s="54"/>
      <c r="B603" s="126"/>
      <c r="C603" s="127"/>
      <c r="D603" s="126"/>
      <c r="E603" s="127"/>
    </row>
    <row r="604" spans="1:5" s="90" customFormat="1" ht="12.75">
      <c r="A604" s="54"/>
      <c r="B604" s="126"/>
      <c r="C604" s="127"/>
      <c r="D604" s="126"/>
      <c r="E604" s="127"/>
    </row>
    <row r="605" spans="1:5" s="90" customFormat="1" ht="12.75">
      <c r="A605" s="54"/>
      <c r="B605" s="126"/>
      <c r="C605" s="127"/>
      <c r="D605" s="126"/>
      <c r="E605" s="127"/>
    </row>
    <row r="606" spans="1:5" s="90" customFormat="1" ht="12.75">
      <c r="A606" s="54"/>
      <c r="B606" s="126"/>
      <c r="C606" s="127"/>
      <c r="D606" s="126"/>
      <c r="E606" s="127"/>
    </row>
    <row r="607" spans="1:5" s="90" customFormat="1" ht="12.75">
      <c r="A607" s="54"/>
      <c r="B607" s="126"/>
      <c r="C607" s="127"/>
      <c r="D607" s="126"/>
      <c r="E607" s="127"/>
    </row>
    <row r="608" spans="1:5" s="90" customFormat="1" ht="12.75">
      <c r="A608" s="54"/>
      <c r="B608" s="126"/>
      <c r="C608" s="127"/>
      <c r="D608" s="126"/>
      <c r="E608" s="127"/>
    </row>
    <row r="609" spans="1:5" s="90" customFormat="1" ht="12.75">
      <c r="A609" s="54"/>
      <c r="B609" s="126"/>
      <c r="C609" s="127"/>
      <c r="D609" s="126"/>
      <c r="E609" s="127"/>
    </row>
    <row r="610" spans="1:5" s="90" customFormat="1" ht="12.75">
      <c r="A610" s="54"/>
      <c r="B610" s="126"/>
      <c r="C610" s="127"/>
      <c r="D610" s="126"/>
      <c r="E610" s="127"/>
    </row>
    <row r="611" spans="1:5" s="90" customFormat="1" ht="12.75">
      <c r="A611" s="54"/>
      <c r="B611" s="126"/>
      <c r="C611" s="127"/>
      <c r="D611" s="126"/>
      <c r="E611" s="127"/>
    </row>
    <row r="612" spans="1:5" s="90" customFormat="1" ht="12.75">
      <c r="A612" s="54"/>
      <c r="B612" s="126"/>
      <c r="C612" s="127"/>
      <c r="D612" s="126"/>
      <c r="E612" s="127"/>
    </row>
    <row r="613" spans="1:5" s="90" customFormat="1" ht="12.75">
      <c r="A613" s="54"/>
      <c r="B613" s="126"/>
      <c r="C613" s="127"/>
      <c r="D613" s="126"/>
      <c r="E613" s="127"/>
    </row>
    <row r="614" spans="1:5" s="90" customFormat="1" ht="12.75">
      <c r="A614" s="54"/>
      <c r="B614" s="126"/>
      <c r="C614" s="127"/>
      <c r="D614" s="126"/>
      <c r="E614" s="127"/>
    </row>
    <row r="615" spans="1:5" s="90" customFormat="1" ht="12.75">
      <c r="A615" s="54"/>
      <c r="B615" s="126"/>
      <c r="C615" s="127"/>
      <c r="D615" s="126"/>
      <c r="E615" s="127"/>
    </row>
    <row r="616" spans="1:5" s="90" customFormat="1" ht="12.75">
      <c r="A616" s="54"/>
      <c r="B616" s="126"/>
      <c r="C616" s="127"/>
      <c r="D616" s="126"/>
      <c r="E616" s="127"/>
    </row>
    <row r="617" spans="1:5" s="90" customFormat="1" ht="12.75">
      <c r="A617" s="54"/>
      <c r="B617" s="126"/>
      <c r="C617" s="127"/>
      <c r="D617" s="126"/>
      <c r="E617" s="127"/>
    </row>
    <row r="618" spans="1:5" s="90" customFormat="1" ht="12.75">
      <c r="A618" s="54"/>
      <c r="B618" s="126"/>
      <c r="C618" s="127"/>
      <c r="D618" s="126"/>
      <c r="E618" s="127"/>
    </row>
    <row r="619" spans="1:5" s="90" customFormat="1" ht="12.75">
      <c r="A619" s="54"/>
      <c r="B619" s="126"/>
      <c r="C619" s="127"/>
      <c r="D619" s="126"/>
      <c r="E619" s="127"/>
    </row>
    <row r="620" spans="1:5" s="90" customFormat="1" ht="12.75">
      <c r="A620" s="54"/>
      <c r="B620" s="126"/>
      <c r="C620" s="127"/>
      <c r="D620" s="126"/>
      <c r="E620" s="127"/>
    </row>
    <row r="621" spans="1:5" s="90" customFormat="1" ht="12.75">
      <c r="A621" s="54"/>
      <c r="B621" s="126"/>
      <c r="C621" s="127"/>
      <c r="D621" s="126"/>
      <c r="E621" s="127"/>
    </row>
    <row r="622" spans="1:5" s="90" customFormat="1" ht="12.75">
      <c r="A622" s="54"/>
      <c r="B622" s="126"/>
      <c r="C622" s="127"/>
      <c r="D622" s="126"/>
      <c r="E622" s="127"/>
    </row>
    <row r="623" spans="1:5" s="90" customFormat="1" ht="12.75">
      <c r="A623" s="54"/>
      <c r="B623" s="126"/>
      <c r="C623" s="127"/>
      <c r="D623" s="126"/>
      <c r="E623" s="127"/>
    </row>
    <row r="624" spans="1:5" s="90" customFormat="1" ht="12.75">
      <c r="A624" s="54"/>
      <c r="B624" s="126"/>
      <c r="C624" s="127"/>
      <c r="D624" s="126"/>
      <c r="E624" s="127"/>
    </row>
    <row r="625" spans="1:5" s="90" customFormat="1" ht="12.75">
      <c r="A625" s="54"/>
      <c r="B625" s="126"/>
      <c r="C625" s="127"/>
      <c r="D625" s="126"/>
      <c r="E625" s="127"/>
    </row>
    <row r="626" spans="1:5" s="90" customFormat="1" ht="12.75">
      <c r="A626" s="54"/>
      <c r="B626" s="126"/>
      <c r="C626" s="127"/>
      <c r="D626" s="126"/>
      <c r="E626" s="127"/>
    </row>
    <row r="627" spans="1:5" s="90" customFormat="1" ht="12.75">
      <c r="A627" s="54"/>
      <c r="B627" s="126"/>
      <c r="C627" s="127"/>
      <c r="D627" s="126"/>
      <c r="E627" s="127"/>
    </row>
    <row r="628" spans="1:5" s="90" customFormat="1" ht="12.75">
      <c r="A628" s="54"/>
      <c r="B628" s="126"/>
      <c r="C628" s="127"/>
      <c r="D628" s="126"/>
      <c r="E628" s="127"/>
    </row>
    <row r="629" spans="1:5" s="90" customFormat="1" ht="12.75">
      <c r="A629" s="54"/>
      <c r="B629" s="126"/>
      <c r="C629" s="127"/>
      <c r="D629" s="126"/>
      <c r="E629" s="127"/>
    </row>
    <row r="630" spans="1:5" s="90" customFormat="1" ht="12.75">
      <c r="A630" s="54"/>
      <c r="B630" s="126"/>
      <c r="C630" s="127"/>
      <c r="D630" s="126"/>
      <c r="E630" s="127"/>
    </row>
    <row r="631" spans="1:5" s="90" customFormat="1" ht="12.75">
      <c r="A631" s="54"/>
      <c r="B631" s="126"/>
      <c r="C631" s="127"/>
      <c r="D631" s="126"/>
      <c r="E631" s="127"/>
    </row>
    <row r="632" spans="1:5" s="90" customFormat="1" ht="12.75">
      <c r="A632" s="54"/>
      <c r="B632" s="126"/>
      <c r="C632" s="127"/>
      <c r="D632" s="126"/>
      <c r="E632" s="127"/>
    </row>
    <row r="633" spans="1:5" s="90" customFormat="1" ht="12.75">
      <c r="A633" s="54"/>
      <c r="B633" s="126"/>
      <c r="C633" s="127"/>
      <c r="D633" s="126"/>
      <c r="E633" s="127"/>
    </row>
    <row r="634" spans="1:5" s="90" customFormat="1" ht="12.75">
      <c r="A634" s="54"/>
      <c r="B634" s="126"/>
      <c r="C634" s="127"/>
      <c r="D634" s="126"/>
      <c r="E634" s="127"/>
    </row>
    <row r="635" spans="1:5" s="90" customFormat="1" ht="12.75">
      <c r="A635" s="54"/>
      <c r="B635" s="126"/>
      <c r="C635" s="127"/>
      <c r="D635" s="126"/>
      <c r="E635" s="127"/>
    </row>
    <row r="636" spans="1:5" s="90" customFormat="1" ht="12.75">
      <c r="A636" s="54"/>
      <c r="B636" s="126"/>
      <c r="C636" s="127"/>
      <c r="D636" s="126"/>
      <c r="E636" s="127"/>
    </row>
    <row r="637" spans="1:5" s="90" customFormat="1" ht="12.75">
      <c r="A637" s="54"/>
      <c r="B637" s="126"/>
      <c r="C637" s="127"/>
      <c r="D637" s="126"/>
      <c r="E637" s="127"/>
    </row>
    <row r="638" spans="1:5" s="90" customFormat="1" ht="12.75">
      <c r="A638" s="54"/>
      <c r="B638" s="126"/>
      <c r="C638" s="127"/>
      <c r="D638" s="126"/>
      <c r="E638" s="127"/>
    </row>
    <row r="639" spans="1:5" s="90" customFormat="1" ht="12.75">
      <c r="A639" s="54"/>
      <c r="B639" s="126"/>
      <c r="C639" s="127"/>
      <c r="D639" s="126"/>
      <c r="E639" s="127"/>
    </row>
    <row r="640" spans="1:5" s="90" customFormat="1" ht="12.75">
      <c r="A640" s="54"/>
      <c r="B640" s="126"/>
      <c r="C640" s="127"/>
      <c r="D640" s="126"/>
      <c r="E640" s="127"/>
    </row>
    <row r="641" spans="1:5" s="90" customFormat="1" ht="12.75">
      <c r="A641" s="54"/>
      <c r="B641" s="126"/>
      <c r="C641" s="127"/>
      <c r="D641" s="126"/>
      <c r="E641" s="127"/>
    </row>
    <row r="642" spans="1:5" s="90" customFormat="1" ht="12.75">
      <c r="A642" s="54"/>
      <c r="B642" s="126"/>
      <c r="C642" s="127"/>
      <c r="D642" s="126"/>
      <c r="E642" s="127"/>
    </row>
    <row r="643" spans="1:5" s="90" customFormat="1" ht="12.75">
      <c r="A643" s="54"/>
      <c r="B643" s="126"/>
      <c r="C643" s="127"/>
      <c r="D643" s="126"/>
      <c r="E643" s="127"/>
    </row>
    <row r="644" spans="1:5" s="90" customFormat="1" ht="12.75">
      <c r="A644" s="54"/>
      <c r="B644" s="126"/>
      <c r="C644" s="127"/>
      <c r="D644" s="126"/>
      <c r="E644" s="127"/>
    </row>
    <row r="645" spans="1:5" s="90" customFormat="1" ht="12.75">
      <c r="A645" s="54"/>
      <c r="B645" s="126"/>
      <c r="C645" s="127"/>
      <c r="D645" s="126"/>
      <c r="E645" s="127"/>
    </row>
    <row r="646" spans="1:5" s="90" customFormat="1" ht="12.75">
      <c r="A646" s="54"/>
      <c r="B646" s="126"/>
      <c r="C646" s="127"/>
      <c r="D646" s="126"/>
      <c r="E646" s="127"/>
    </row>
    <row r="647" spans="1:5" s="90" customFormat="1" ht="12.75">
      <c r="A647" s="54"/>
      <c r="B647" s="126"/>
      <c r="C647" s="127"/>
      <c r="D647" s="126"/>
      <c r="E647" s="127"/>
    </row>
    <row r="648" spans="1:5" s="90" customFormat="1" ht="12.75">
      <c r="A648" s="54"/>
      <c r="B648" s="126"/>
      <c r="C648" s="127"/>
      <c r="D648" s="126"/>
      <c r="E648" s="127"/>
    </row>
    <row r="649" spans="1:5" s="90" customFormat="1" ht="12.75">
      <c r="A649" s="54"/>
      <c r="B649" s="126"/>
      <c r="C649" s="127"/>
      <c r="D649" s="126"/>
      <c r="E649" s="127"/>
    </row>
    <row r="650" spans="1:5" s="90" customFormat="1" ht="12.75">
      <c r="A650" s="54"/>
      <c r="B650" s="126"/>
      <c r="C650" s="127"/>
      <c r="D650" s="126"/>
      <c r="E650" s="127"/>
    </row>
    <row r="651" spans="1:5" s="90" customFormat="1" ht="12.75">
      <c r="A651" s="54"/>
      <c r="B651" s="126"/>
      <c r="C651" s="127"/>
      <c r="D651" s="126"/>
      <c r="E651" s="127"/>
    </row>
    <row r="652" spans="1:5" s="90" customFormat="1" ht="12.75">
      <c r="A652" s="54"/>
      <c r="B652" s="126"/>
      <c r="C652" s="127"/>
      <c r="D652" s="126"/>
      <c r="E652" s="127"/>
    </row>
    <row r="653" spans="1:5" s="90" customFormat="1" ht="12.75">
      <c r="A653" s="54"/>
      <c r="B653" s="126"/>
      <c r="C653" s="127"/>
      <c r="D653" s="126"/>
      <c r="E653" s="127"/>
    </row>
    <row r="654" spans="1:5" s="90" customFormat="1" ht="12.75">
      <c r="A654" s="54"/>
      <c r="B654" s="126"/>
      <c r="C654" s="127"/>
      <c r="D654" s="126"/>
      <c r="E654" s="127"/>
    </row>
    <row r="655" spans="1:5" s="90" customFormat="1" ht="12.75">
      <c r="A655" s="54"/>
      <c r="B655" s="126"/>
      <c r="C655" s="127"/>
      <c r="D655" s="126"/>
      <c r="E655" s="127"/>
    </row>
    <row r="656" spans="1:5" s="90" customFormat="1" ht="12.75">
      <c r="A656" s="54"/>
      <c r="B656" s="126"/>
      <c r="C656" s="127"/>
      <c r="D656" s="126"/>
      <c r="E656" s="127"/>
    </row>
    <row r="657" spans="1:5" s="90" customFormat="1" ht="12.75">
      <c r="A657" s="54"/>
      <c r="B657" s="126"/>
      <c r="C657" s="127"/>
      <c r="D657" s="126"/>
      <c r="E657" s="127"/>
    </row>
    <row r="658" spans="1:5" s="90" customFormat="1" ht="12.75">
      <c r="A658" s="54"/>
      <c r="B658" s="126"/>
      <c r="C658" s="127"/>
      <c r="D658" s="126"/>
      <c r="E658" s="127"/>
    </row>
    <row r="659" spans="1:5" s="90" customFormat="1" ht="12.75">
      <c r="A659" s="54"/>
      <c r="B659" s="126"/>
      <c r="C659" s="127"/>
      <c r="D659" s="126"/>
      <c r="E659" s="127"/>
    </row>
    <row r="660" spans="1:5" s="90" customFormat="1" ht="12.75">
      <c r="A660" s="54"/>
      <c r="B660" s="126"/>
      <c r="C660" s="127"/>
      <c r="D660" s="126"/>
      <c r="E660" s="127"/>
    </row>
    <row r="661" spans="1:5" s="90" customFormat="1" ht="12.75">
      <c r="A661" s="54"/>
      <c r="B661" s="126"/>
      <c r="C661" s="127"/>
      <c r="D661" s="126"/>
      <c r="E661" s="127"/>
    </row>
    <row r="662" spans="1:5" s="90" customFormat="1" ht="12.75">
      <c r="A662" s="54"/>
      <c r="B662" s="126"/>
      <c r="C662" s="127"/>
      <c r="D662" s="126"/>
      <c r="E662" s="127"/>
    </row>
    <row r="663" spans="1:5" s="90" customFormat="1" ht="12.75">
      <c r="A663" s="54"/>
      <c r="B663" s="126"/>
      <c r="C663" s="127"/>
      <c r="D663" s="126"/>
      <c r="E663" s="127"/>
    </row>
    <row r="664" spans="1:5" s="90" customFormat="1" ht="12.75">
      <c r="A664" s="54"/>
      <c r="B664" s="126"/>
      <c r="C664" s="127"/>
      <c r="D664" s="126"/>
      <c r="E664" s="127"/>
    </row>
    <row r="665" spans="1:5" s="90" customFormat="1" ht="12.75">
      <c r="A665" s="54"/>
      <c r="B665" s="126"/>
      <c r="C665" s="127"/>
      <c r="D665" s="126"/>
      <c r="E665" s="127"/>
    </row>
    <row r="666" spans="1:5" s="90" customFormat="1" ht="12.75">
      <c r="A666" s="54"/>
      <c r="B666" s="126"/>
      <c r="C666" s="127"/>
      <c r="D666" s="126"/>
      <c r="E666" s="127"/>
    </row>
    <row r="667" spans="1:5" s="90" customFormat="1" ht="12.75">
      <c r="A667" s="54"/>
      <c r="B667" s="126"/>
      <c r="C667" s="127"/>
      <c r="D667" s="126"/>
      <c r="E667" s="127"/>
    </row>
    <row r="668" spans="1:5" s="90" customFormat="1" ht="12.75">
      <c r="A668" s="54"/>
      <c r="B668" s="126"/>
      <c r="C668" s="127"/>
      <c r="D668" s="126"/>
      <c r="E668" s="127"/>
    </row>
    <row r="669" spans="1:5" s="90" customFormat="1" ht="12.75">
      <c r="A669" s="54"/>
      <c r="B669" s="126"/>
      <c r="C669" s="127"/>
      <c r="D669" s="126"/>
      <c r="E669" s="127"/>
    </row>
    <row r="670" spans="1:5" s="90" customFormat="1" ht="12.75">
      <c r="A670" s="54"/>
      <c r="B670" s="126"/>
      <c r="C670" s="127"/>
      <c r="D670" s="126"/>
      <c r="E670" s="127"/>
    </row>
    <row r="671" spans="1:5" s="90" customFormat="1" ht="12.75">
      <c r="A671" s="54"/>
      <c r="B671" s="126"/>
      <c r="C671" s="127"/>
      <c r="D671" s="126"/>
      <c r="E671" s="127"/>
    </row>
    <row r="672" spans="1:5" s="90" customFormat="1" ht="12.75">
      <c r="A672" s="54"/>
      <c r="B672" s="126"/>
      <c r="C672" s="127"/>
      <c r="D672" s="126"/>
      <c r="E672" s="127"/>
    </row>
    <row r="673" spans="1:5" s="90" customFormat="1" ht="12.75">
      <c r="A673" s="54"/>
      <c r="B673" s="126"/>
      <c r="C673" s="127"/>
      <c r="D673" s="126"/>
      <c r="E673" s="127"/>
    </row>
    <row r="674" spans="1:5" s="90" customFormat="1" ht="12.75">
      <c r="A674" s="54"/>
      <c r="B674" s="126"/>
      <c r="C674" s="127"/>
      <c r="D674" s="126"/>
      <c r="E674" s="127"/>
    </row>
    <row r="675" spans="1:5" s="90" customFormat="1" ht="12.75">
      <c r="A675" s="54"/>
      <c r="B675" s="126"/>
      <c r="C675" s="127"/>
      <c r="D675" s="126"/>
      <c r="E675" s="127"/>
    </row>
    <row r="676" spans="1:5" s="90" customFormat="1" ht="12.75">
      <c r="A676" s="54"/>
      <c r="B676" s="126"/>
      <c r="C676" s="127"/>
      <c r="D676" s="126"/>
      <c r="E676" s="127"/>
    </row>
    <row r="677" spans="1:5" s="90" customFormat="1" ht="12.75">
      <c r="A677" s="54"/>
      <c r="B677" s="126"/>
      <c r="C677" s="127"/>
      <c r="D677" s="126"/>
      <c r="E677" s="127"/>
    </row>
    <row r="678" spans="1:5" s="90" customFormat="1" ht="12.75">
      <c r="A678" s="54"/>
      <c r="B678" s="126"/>
      <c r="C678" s="127"/>
      <c r="D678" s="126"/>
      <c r="E678" s="127"/>
    </row>
    <row r="679" spans="1:5" s="90" customFormat="1" ht="12.75">
      <c r="A679" s="54"/>
      <c r="B679" s="126"/>
      <c r="C679" s="127"/>
      <c r="D679" s="126"/>
      <c r="E679" s="127"/>
    </row>
    <row r="680" spans="1:5" s="90" customFormat="1" ht="12.75">
      <c r="A680" s="54"/>
      <c r="B680" s="126"/>
      <c r="C680" s="127"/>
      <c r="D680" s="126"/>
      <c r="E680" s="127"/>
    </row>
    <row r="681" spans="1:5" s="90" customFormat="1" ht="12.75">
      <c r="A681" s="54"/>
      <c r="B681" s="126"/>
      <c r="C681" s="127"/>
      <c r="D681" s="126"/>
      <c r="E681" s="127"/>
    </row>
    <row r="682" spans="1:5" s="90" customFormat="1" ht="12.75">
      <c r="A682" s="54"/>
      <c r="B682" s="126"/>
      <c r="C682" s="127"/>
      <c r="D682" s="126"/>
      <c r="E682" s="127"/>
    </row>
    <row r="683" spans="1:5" s="90" customFormat="1" ht="12.75">
      <c r="A683" s="54"/>
      <c r="B683" s="126"/>
      <c r="C683" s="127"/>
      <c r="D683" s="126"/>
      <c r="E683" s="127"/>
    </row>
    <row r="684" spans="1:5" s="90" customFormat="1" ht="12.75">
      <c r="A684" s="54"/>
      <c r="B684" s="126"/>
      <c r="C684" s="127"/>
      <c r="D684" s="126"/>
      <c r="E684" s="127"/>
    </row>
    <row r="685" spans="1:5" s="90" customFormat="1" ht="12.75">
      <c r="A685" s="54"/>
      <c r="B685" s="126"/>
      <c r="C685" s="127"/>
      <c r="D685" s="126"/>
      <c r="E685" s="127"/>
    </row>
    <row r="686" spans="1:5" s="90" customFormat="1" ht="12.75">
      <c r="A686" s="54"/>
      <c r="B686" s="126"/>
      <c r="C686" s="127"/>
      <c r="D686" s="126"/>
      <c r="E686" s="127"/>
    </row>
    <row r="687" spans="1:5" s="90" customFormat="1" ht="12.75">
      <c r="A687" s="54"/>
      <c r="B687" s="126"/>
      <c r="C687" s="127"/>
      <c r="D687" s="126"/>
      <c r="E687" s="127"/>
    </row>
    <row r="688" spans="1:5" s="90" customFormat="1" ht="12.75">
      <c r="A688" s="54"/>
      <c r="B688" s="126"/>
      <c r="C688" s="127"/>
      <c r="D688" s="126"/>
      <c r="E688" s="127"/>
    </row>
    <row r="689" spans="1:5" s="90" customFormat="1" ht="12.75">
      <c r="A689" s="54"/>
      <c r="B689" s="126"/>
      <c r="C689" s="127"/>
      <c r="D689" s="126"/>
      <c r="E689" s="127"/>
    </row>
    <row r="690" spans="1:5" s="90" customFormat="1" ht="12.75">
      <c r="A690" s="54"/>
      <c r="B690" s="126"/>
      <c r="C690" s="127"/>
      <c r="D690" s="126"/>
      <c r="E690" s="127"/>
    </row>
    <row r="691" spans="1:5" s="90" customFormat="1" ht="12.75">
      <c r="A691" s="54"/>
      <c r="B691" s="126"/>
      <c r="C691" s="127"/>
      <c r="D691" s="126"/>
      <c r="E691" s="127"/>
    </row>
    <row r="692" spans="1:5" s="90" customFormat="1" ht="12.75">
      <c r="A692" s="54"/>
      <c r="B692" s="126"/>
      <c r="C692" s="127"/>
      <c r="D692" s="126"/>
      <c r="E692" s="127"/>
    </row>
    <row r="693" spans="1:5" s="90" customFormat="1" ht="12.75">
      <c r="A693" s="54"/>
      <c r="B693" s="126"/>
      <c r="C693" s="127"/>
      <c r="D693" s="126"/>
      <c r="E693" s="127"/>
    </row>
    <row r="694" spans="1:5" s="90" customFormat="1" ht="12.75">
      <c r="A694" s="54"/>
      <c r="B694" s="126"/>
      <c r="C694" s="127"/>
      <c r="D694" s="126"/>
      <c r="E694" s="127"/>
    </row>
    <row r="695" spans="1:5" s="90" customFormat="1" ht="12.75">
      <c r="A695" s="54"/>
      <c r="B695" s="126"/>
      <c r="C695" s="127"/>
      <c r="D695" s="126"/>
      <c r="E695" s="127"/>
    </row>
    <row r="696" spans="1:5" s="90" customFormat="1" ht="12.75">
      <c r="A696" s="54"/>
      <c r="B696" s="126"/>
      <c r="C696" s="127"/>
      <c r="D696" s="126"/>
      <c r="E696" s="127"/>
    </row>
    <row r="697" spans="1:5" s="90" customFormat="1" ht="12.75">
      <c r="A697" s="54"/>
      <c r="B697" s="126"/>
      <c r="C697" s="127"/>
      <c r="D697" s="126"/>
      <c r="E697" s="127"/>
    </row>
    <row r="698" spans="1:5" s="90" customFormat="1" ht="12.75">
      <c r="A698" s="54"/>
      <c r="B698" s="126"/>
      <c r="C698" s="127"/>
      <c r="D698" s="126"/>
      <c r="E698" s="127"/>
    </row>
    <row r="699" spans="1:5" s="90" customFormat="1" ht="12.75">
      <c r="A699" s="54"/>
      <c r="B699" s="126"/>
      <c r="C699" s="127"/>
      <c r="D699" s="126"/>
      <c r="E699" s="127"/>
    </row>
    <row r="700" spans="1:5" s="90" customFormat="1" ht="12.75">
      <c r="A700" s="54"/>
      <c r="B700" s="126"/>
      <c r="C700" s="127"/>
      <c r="D700" s="126"/>
      <c r="E700" s="127"/>
    </row>
    <row r="701" spans="1:5" s="90" customFormat="1" ht="12.75">
      <c r="A701" s="54"/>
      <c r="B701" s="126"/>
      <c r="C701" s="127"/>
      <c r="D701" s="126"/>
      <c r="E701" s="127"/>
    </row>
    <row r="702" spans="1:5" s="90" customFormat="1" ht="12.75">
      <c r="A702" s="54"/>
      <c r="B702" s="126"/>
      <c r="C702" s="127"/>
      <c r="D702" s="126"/>
      <c r="E702" s="127"/>
    </row>
    <row r="703" spans="1:5" s="90" customFormat="1" ht="12.75">
      <c r="A703" s="54"/>
      <c r="B703" s="126"/>
      <c r="C703" s="127"/>
      <c r="D703" s="126"/>
      <c r="E703" s="127"/>
    </row>
    <row r="704" spans="1:5" s="90" customFormat="1" ht="12.75">
      <c r="A704" s="54"/>
      <c r="B704" s="126"/>
      <c r="C704" s="127"/>
      <c r="D704" s="126"/>
      <c r="E704" s="127"/>
    </row>
    <row r="705" spans="1:5" s="90" customFormat="1" ht="12.75">
      <c r="A705" s="54"/>
      <c r="B705" s="126"/>
      <c r="C705" s="127"/>
      <c r="D705" s="126"/>
      <c r="E705" s="127"/>
    </row>
    <row r="706" spans="1:5" s="90" customFormat="1" ht="12.75">
      <c r="A706" s="54"/>
      <c r="B706" s="126"/>
      <c r="C706" s="127"/>
      <c r="D706" s="126"/>
      <c r="E706" s="127"/>
    </row>
    <row r="707" spans="1:5" s="90" customFormat="1" ht="12.75">
      <c r="A707" s="54"/>
      <c r="B707" s="126"/>
      <c r="C707" s="127"/>
      <c r="D707" s="126"/>
      <c r="E707" s="127"/>
    </row>
    <row r="708" spans="1:5" s="90" customFormat="1" ht="12.75">
      <c r="A708" s="54"/>
      <c r="B708" s="126"/>
      <c r="C708" s="127"/>
      <c r="D708" s="126"/>
      <c r="E708" s="127"/>
    </row>
    <row r="709" spans="1:5" s="90" customFormat="1" ht="12.75">
      <c r="A709" s="54"/>
      <c r="B709" s="126"/>
      <c r="C709" s="127"/>
      <c r="D709" s="126"/>
      <c r="E709" s="127"/>
    </row>
    <row r="710" spans="1:5" s="90" customFormat="1" ht="12.75">
      <c r="A710" s="54"/>
      <c r="B710" s="126"/>
      <c r="C710" s="127"/>
      <c r="D710" s="126"/>
      <c r="E710" s="127"/>
    </row>
    <row r="711" spans="1:5" s="90" customFormat="1" ht="12.75">
      <c r="A711" s="54"/>
      <c r="B711" s="126"/>
      <c r="C711" s="127"/>
      <c r="D711" s="126"/>
      <c r="E711" s="127"/>
    </row>
    <row r="712" spans="1:5" s="90" customFormat="1" ht="12.75">
      <c r="A712" s="54"/>
      <c r="B712" s="126"/>
      <c r="C712" s="127"/>
      <c r="D712" s="126"/>
      <c r="E712" s="127"/>
    </row>
    <row r="713" spans="1:5" s="90" customFormat="1" ht="12.75">
      <c r="A713" s="54"/>
      <c r="B713" s="126"/>
      <c r="C713" s="127"/>
      <c r="D713" s="126"/>
      <c r="E713" s="127"/>
    </row>
    <row r="714" spans="1:5" s="90" customFormat="1" ht="12.75">
      <c r="A714" s="54"/>
      <c r="B714" s="126"/>
      <c r="C714" s="127"/>
      <c r="D714" s="126"/>
      <c r="E714" s="127"/>
    </row>
    <row r="715" spans="1:5" s="90" customFormat="1" ht="12.75">
      <c r="A715" s="54"/>
      <c r="B715" s="126"/>
      <c r="C715" s="127"/>
      <c r="D715" s="126"/>
      <c r="E715" s="127"/>
    </row>
    <row r="716" spans="1:5" s="90" customFormat="1" ht="12.75">
      <c r="A716" s="54"/>
      <c r="B716" s="126"/>
      <c r="C716" s="127"/>
      <c r="D716" s="126"/>
      <c r="E716" s="127"/>
    </row>
    <row r="717" spans="1:5" s="90" customFormat="1" ht="12.75">
      <c r="A717" s="54"/>
      <c r="B717" s="126"/>
      <c r="C717" s="127"/>
      <c r="D717" s="126"/>
      <c r="E717" s="127"/>
    </row>
    <row r="718" spans="1:5" s="90" customFormat="1" ht="12.75">
      <c r="A718" s="54"/>
      <c r="B718" s="126"/>
      <c r="C718" s="127"/>
      <c r="D718" s="126"/>
      <c r="E718" s="127"/>
    </row>
    <row r="719" spans="1:5" s="90" customFormat="1" ht="12.75">
      <c r="A719" s="54"/>
      <c r="B719" s="126"/>
      <c r="C719" s="127"/>
      <c r="D719" s="126"/>
      <c r="E719" s="127"/>
    </row>
    <row r="720" spans="1:5" s="90" customFormat="1" ht="12.75">
      <c r="A720" s="54"/>
      <c r="B720" s="126"/>
      <c r="C720" s="127"/>
      <c r="D720" s="126"/>
      <c r="E720" s="127"/>
    </row>
    <row r="721" spans="1:5" s="90" customFormat="1" ht="12.75">
      <c r="A721" s="54"/>
      <c r="B721" s="126"/>
      <c r="C721" s="127"/>
      <c r="D721" s="126"/>
      <c r="E721" s="127"/>
    </row>
    <row r="722" spans="1:5" s="90" customFormat="1" ht="12.75">
      <c r="A722" s="54"/>
      <c r="B722" s="126"/>
      <c r="C722" s="127"/>
      <c r="D722" s="126"/>
      <c r="E722" s="127"/>
    </row>
    <row r="723" spans="1:5" s="90" customFormat="1" ht="12.75">
      <c r="A723" s="54"/>
      <c r="B723" s="126"/>
      <c r="C723" s="127"/>
      <c r="D723" s="126"/>
      <c r="E723" s="127"/>
    </row>
    <row r="724" spans="1:5" s="90" customFormat="1" ht="12.75">
      <c r="A724" s="54"/>
      <c r="B724" s="126"/>
      <c r="C724" s="127"/>
      <c r="D724" s="126"/>
      <c r="E724" s="127"/>
    </row>
    <row r="725" spans="1:5" s="90" customFormat="1" ht="12.75">
      <c r="A725" s="54"/>
      <c r="B725" s="126"/>
      <c r="C725" s="127"/>
      <c r="D725" s="126"/>
      <c r="E725" s="127"/>
    </row>
    <row r="726" spans="1:5" s="90" customFormat="1" ht="12.75">
      <c r="A726" s="54"/>
      <c r="B726" s="126"/>
      <c r="C726" s="127"/>
      <c r="D726" s="126"/>
      <c r="E726" s="127"/>
    </row>
    <row r="727" spans="1:5" s="90" customFormat="1" ht="12.75">
      <c r="A727" s="54"/>
      <c r="B727" s="126"/>
      <c r="C727" s="127"/>
      <c r="D727" s="126"/>
      <c r="E727" s="127"/>
    </row>
    <row r="728" spans="1:5" s="90" customFormat="1" ht="12.75">
      <c r="A728" s="54"/>
      <c r="B728" s="126"/>
      <c r="C728" s="127"/>
      <c r="D728" s="126"/>
      <c r="E728" s="127"/>
    </row>
    <row r="729" spans="1:5" s="90" customFormat="1" ht="12.75">
      <c r="A729" s="54"/>
      <c r="B729" s="126"/>
      <c r="C729" s="127"/>
      <c r="D729" s="126"/>
      <c r="E729" s="127"/>
    </row>
    <row r="730" spans="1:5" s="90" customFormat="1" ht="12.75">
      <c r="A730" s="54"/>
      <c r="B730" s="126"/>
      <c r="C730" s="127"/>
      <c r="D730" s="126"/>
      <c r="E730" s="127"/>
    </row>
    <row r="731" spans="1:5" s="90" customFormat="1" ht="12.75">
      <c r="A731" s="54"/>
      <c r="B731" s="126"/>
      <c r="C731" s="127"/>
      <c r="D731" s="126"/>
      <c r="E731" s="127"/>
    </row>
    <row r="732" spans="1:5" s="90" customFormat="1" ht="12.75">
      <c r="A732" s="54"/>
      <c r="B732" s="126"/>
      <c r="C732" s="127"/>
      <c r="D732" s="126"/>
      <c r="E732" s="127"/>
    </row>
    <row r="733" spans="1:5" s="90" customFormat="1" ht="12.75">
      <c r="A733" s="54"/>
      <c r="B733" s="126"/>
      <c r="C733" s="127"/>
      <c r="D733" s="126"/>
      <c r="E733" s="127"/>
    </row>
    <row r="734" spans="1:5" s="90" customFormat="1" ht="12.75">
      <c r="A734" s="54"/>
      <c r="B734" s="126"/>
      <c r="C734" s="127"/>
      <c r="D734" s="126"/>
      <c r="E734" s="127"/>
    </row>
    <row r="735" spans="1:5" s="90" customFormat="1" ht="12.75">
      <c r="A735" s="54"/>
      <c r="B735" s="126"/>
      <c r="C735" s="127"/>
      <c r="D735" s="126"/>
      <c r="E735" s="127"/>
    </row>
    <row r="736" spans="1:5" s="90" customFormat="1" ht="12.75">
      <c r="A736" s="54"/>
      <c r="B736" s="126"/>
      <c r="C736" s="127"/>
      <c r="D736" s="126"/>
      <c r="E736" s="127"/>
    </row>
    <row r="737" spans="1:5" s="90" customFormat="1" ht="12.75">
      <c r="A737" s="54"/>
      <c r="B737" s="126"/>
      <c r="C737" s="127"/>
      <c r="D737" s="126"/>
      <c r="E737" s="127"/>
    </row>
    <row r="738" spans="1:5" s="90" customFormat="1" ht="12.75">
      <c r="A738" s="54"/>
      <c r="B738" s="126"/>
      <c r="C738" s="127"/>
      <c r="D738" s="126"/>
      <c r="E738" s="127"/>
    </row>
    <row r="739" spans="1:5" s="90" customFormat="1" ht="12.75">
      <c r="A739" s="54"/>
      <c r="B739" s="126"/>
      <c r="C739" s="127"/>
      <c r="D739" s="126"/>
      <c r="E739" s="127"/>
    </row>
    <row r="740" spans="1:5" s="90" customFormat="1" ht="12.75">
      <c r="A740" s="54"/>
      <c r="B740" s="126"/>
      <c r="C740" s="127"/>
      <c r="D740" s="126"/>
      <c r="E740" s="127"/>
    </row>
    <row r="741" spans="1:5" s="90" customFormat="1" ht="12.75">
      <c r="A741" s="54"/>
      <c r="B741" s="126"/>
      <c r="C741" s="127"/>
      <c r="D741" s="126"/>
      <c r="E741" s="127"/>
    </row>
    <row r="742" spans="1:5" s="90" customFormat="1" ht="12.75">
      <c r="A742" s="54"/>
      <c r="B742" s="126"/>
      <c r="C742" s="127"/>
      <c r="D742" s="126"/>
      <c r="E742" s="127"/>
    </row>
    <row r="743" spans="1:5" s="90" customFormat="1" ht="12.75">
      <c r="A743" s="54"/>
      <c r="B743" s="126"/>
      <c r="C743" s="127"/>
      <c r="D743" s="126"/>
      <c r="E743" s="127"/>
    </row>
    <row r="744" spans="1:5" s="90" customFormat="1" ht="12.75">
      <c r="A744" s="54"/>
      <c r="B744" s="126"/>
      <c r="C744" s="127"/>
      <c r="D744" s="126"/>
      <c r="E744" s="127"/>
    </row>
    <row r="745" spans="1:5" s="90" customFormat="1" ht="12.75">
      <c r="A745" s="54"/>
      <c r="B745" s="126"/>
      <c r="C745" s="127"/>
      <c r="D745" s="126"/>
      <c r="E745" s="127"/>
    </row>
    <row r="746" spans="1:5" s="90" customFormat="1" ht="12.75">
      <c r="A746" s="54"/>
      <c r="B746" s="126"/>
      <c r="C746" s="127"/>
      <c r="D746" s="126"/>
      <c r="E746" s="127"/>
    </row>
    <row r="747" spans="1:5" s="90" customFormat="1" ht="12.75">
      <c r="A747" s="54"/>
      <c r="B747" s="126"/>
      <c r="C747" s="127"/>
      <c r="D747" s="126"/>
      <c r="E747" s="127"/>
    </row>
    <row r="748" spans="1:5" s="90" customFormat="1" ht="12.75">
      <c r="A748" s="54"/>
      <c r="B748" s="126"/>
      <c r="C748" s="127"/>
      <c r="D748" s="126"/>
      <c r="E748" s="127"/>
    </row>
    <row r="749" spans="1:5" s="90" customFormat="1" ht="12.75">
      <c r="A749" s="54"/>
      <c r="B749" s="126"/>
      <c r="C749" s="127"/>
      <c r="D749" s="126"/>
      <c r="E749" s="127"/>
    </row>
    <row r="750" spans="1:5" s="90" customFormat="1" ht="12.75">
      <c r="A750" s="54"/>
      <c r="B750" s="126"/>
      <c r="C750" s="127"/>
      <c r="D750" s="126"/>
      <c r="E750" s="127"/>
    </row>
    <row r="751" spans="1:5" s="90" customFormat="1" ht="12.75">
      <c r="A751" s="54"/>
      <c r="B751" s="126"/>
      <c r="C751" s="127"/>
      <c r="D751" s="126"/>
      <c r="E751" s="127"/>
    </row>
    <row r="752" spans="1:5" s="90" customFormat="1" ht="12.75">
      <c r="A752" s="54"/>
      <c r="B752" s="126"/>
      <c r="C752" s="127"/>
      <c r="D752" s="126"/>
      <c r="E752" s="127"/>
    </row>
    <row r="753" spans="1:5" s="90" customFormat="1" ht="12.75">
      <c r="A753" s="54"/>
      <c r="B753" s="126"/>
      <c r="C753" s="127"/>
      <c r="D753" s="126"/>
      <c r="E753" s="127"/>
    </row>
    <row r="754" spans="1:5" s="90" customFormat="1" ht="12.75">
      <c r="A754" s="54"/>
      <c r="B754" s="126"/>
      <c r="C754" s="127"/>
      <c r="D754" s="126"/>
      <c r="E754" s="127"/>
    </row>
    <row r="755" spans="1:5" s="90" customFormat="1" ht="12.75">
      <c r="A755" s="54"/>
      <c r="B755" s="126"/>
      <c r="C755" s="127"/>
      <c r="D755" s="126"/>
      <c r="E755" s="127"/>
    </row>
    <row r="756" spans="1:5" s="90" customFormat="1" ht="12.75">
      <c r="A756" s="54"/>
      <c r="B756" s="126"/>
      <c r="C756" s="127"/>
      <c r="D756" s="126"/>
      <c r="E756" s="127"/>
    </row>
    <row r="757" spans="1:5" s="90" customFormat="1" ht="12.75">
      <c r="A757" s="54"/>
      <c r="B757" s="126"/>
      <c r="C757" s="127"/>
      <c r="D757" s="126"/>
      <c r="E757" s="127"/>
    </row>
    <row r="758" spans="1:5" s="90" customFormat="1" ht="12.75">
      <c r="A758" s="54"/>
      <c r="B758" s="126"/>
      <c r="C758" s="127"/>
      <c r="D758" s="126"/>
      <c r="E758" s="127"/>
    </row>
    <row r="759" spans="1:5" s="90" customFormat="1" ht="12.75">
      <c r="A759" s="54"/>
      <c r="B759" s="126"/>
      <c r="C759" s="127"/>
      <c r="D759" s="126"/>
      <c r="E759" s="127"/>
    </row>
    <row r="760" spans="1:5" s="90" customFormat="1" ht="12.75">
      <c r="A760" s="54"/>
      <c r="B760" s="126"/>
      <c r="C760" s="127"/>
      <c r="D760" s="126"/>
      <c r="E760" s="127"/>
    </row>
    <row r="761" spans="1:5" s="90" customFormat="1" ht="12.75">
      <c r="A761" s="54"/>
      <c r="B761" s="126"/>
      <c r="C761" s="127"/>
      <c r="D761" s="126"/>
      <c r="E761" s="127"/>
    </row>
    <row r="762" spans="1:5" s="90" customFormat="1" ht="12.75">
      <c r="A762" s="54"/>
      <c r="B762" s="126"/>
      <c r="C762" s="127"/>
      <c r="D762" s="126"/>
      <c r="E762" s="127"/>
    </row>
    <row r="763" spans="1:5" s="90" customFormat="1" ht="12.75">
      <c r="A763" s="54"/>
      <c r="B763" s="126"/>
      <c r="C763" s="127"/>
      <c r="D763" s="126"/>
      <c r="E763" s="127"/>
    </row>
    <row r="764" spans="1:5" s="90" customFormat="1" ht="12.75">
      <c r="A764" s="54"/>
      <c r="B764" s="126"/>
      <c r="C764" s="127"/>
      <c r="D764" s="126"/>
      <c r="E764" s="127"/>
    </row>
    <row r="765" spans="1:5" s="90" customFormat="1" ht="12.75">
      <c r="A765" s="54"/>
      <c r="B765" s="126"/>
      <c r="C765" s="127"/>
      <c r="D765" s="126"/>
      <c r="E765" s="127"/>
    </row>
    <row r="766" spans="1:5" s="90" customFormat="1" ht="12.75">
      <c r="A766" s="54"/>
      <c r="B766" s="126"/>
      <c r="C766" s="127"/>
      <c r="D766" s="126"/>
      <c r="E766" s="127"/>
    </row>
    <row r="767" spans="1:5" s="90" customFormat="1" ht="12.75">
      <c r="A767" s="54"/>
      <c r="B767" s="126"/>
      <c r="C767" s="127"/>
      <c r="D767" s="126"/>
      <c r="E767" s="127"/>
    </row>
    <row r="768" spans="1:5" s="90" customFormat="1" ht="12.75">
      <c r="A768" s="54"/>
      <c r="B768" s="126"/>
      <c r="C768" s="127"/>
      <c r="D768" s="126"/>
      <c r="E768" s="127"/>
    </row>
    <row r="769" spans="1:5" s="90" customFormat="1" ht="12.75">
      <c r="A769" s="54"/>
      <c r="B769" s="126"/>
      <c r="C769" s="127"/>
      <c r="D769" s="126"/>
      <c r="E769" s="127"/>
    </row>
    <row r="770" spans="1:5" s="90" customFormat="1" ht="12.75">
      <c r="A770" s="54"/>
      <c r="B770" s="126"/>
      <c r="C770" s="127"/>
      <c r="D770" s="126"/>
      <c r="E770" s="127"/>
    </row>
    <row r="771" spans="1:5" s="90" customFormat="1" ht="12.75">
      <c r="A771" s="54"/>
      <c r="B771" s="126"/>
      <c r="C771" s="127"/>
      <c r="D771" s="126"/>
      <c r="E771" s="127"/>
    </row>
    <row r="772" spans="1:5" s="90" customFormat="1" ht="12.75">
      <c r="A772" s="54"/>
      <c r="B772" s="126"/>
      <c r="C772" s="127"/>
      <c r="D772" s="126"/>
      <c r="E772" s="127"/>
    </row>
    <row r="773" spans="1:5" s="90" customFormat="1" ht="12.75">
      <c r="A773" s="54"/>
      <c r="B773" s="126"/>
      <c r="C773" s="127"/>
      <c r="D773" s="126"/>
      <c r="E773" s="127"/>
    </row>
    <row r="774" spans="1:5" s="90" customFormat="1" ht="12.75">
      <c r="A774" s="54"/>
      <c r="B774" s="126"/>
      <c r="C774" s="127"/>
      <c r="D774" s="126"/>
      <c r="E774" s="127"/>
    </row>
    <row r="775" spans="1:5" s="90" customFormat="1" ht="12.75">
      <c r="A775" s="54"/>
      <c r="B775" s="126"/>
      <c r="C775" s="127"/>
      <c r="D775" s="126"/>
      <c r="E775" s="127"/>
    </row>
    <row r="776" spans="1:5" s="90" customFormat="1" ht="12.75">
      <c r="A776" s="54"/>
      <c r="B776" s="126"/>
      <c r="C776" s="127"/>
      <c r="D776" s="126"/>
      <c r="E776" s="127"/>
    </row>
    <row r="777" spans="1:5" s="90" customFormat="1" ht="12.75">
      <c r="A777" s="54"/>
      <c r="B777" s="126"/>
      <c r="C777" s="127"/>
      <c r="D777" s="126"/>
      <c r="E777" s="127"/>
    </row>
    <row r="778" spans="1:5" s="90" customFormat="1" ht="12.75">
      <c r="A778" s="54"/>
      <c r="B778" s="126"/>
      <c r="C778" s="127"/>
      <c r="D778" s="126"/>
      <c r="E778" s="127"/>
    </row>
    <row r="779" spans="1:5" s="90" customFormat="1" ht="12.75">
      <c r="A779" s="54"/>
      <c r="B779" s="126"/>
      <c r="C779" s="127"/>
      <c r="D779" s="126"/>
      <c r="E779" s="127"/>
    </row>
    <row r="780" spans="1:5" s="90" customFormat="1" ht="12.75">
      <c r="A780" s="54"/>
      <c r="B780" s="126"/>
      <c r="C780" s="127"/>
      <c r="D780" s="126"/>
      <c r="E780" s="127"/>
    </row>
    <row r="781" spans="1:5" s="90" customFormat="1" ht="12.75">
      <c r="A781" s="54"/>
      <c r="B781" s="126"/>
      <c r="C781" s="127"/>
      <c r="D781" s="126"/>
      <c r="E781" s="127"/>
    </row>
    <row r="782" spans="1:5" s="90" customFormat="1" ht="12.75">
      <c r="A782" s="54"/>
      <c r="B782" s="126"/>
      <c r="C782" s="127"/>
      <c r="D782" s="126"/>
      <c r="E782" s="127"/>
    </row>
    <row r="783" spans="1:5" s="90" customFormat="1" ht="12.75">
      <c r="A783" s="54"/>
      <c r="B783" s="126"/>
      <c r="C783" s="127"/>
      <c r="D783" s="126"/>
      <c r="E783" s="127"/>
    </row>
    <row r="784" spans="1:5" s="90" customFormat="1" ht="12.75">
      <c r="A784" s="54"/>
      <c r="B784" s="126"/>
      <c r="C784" s="127"/>
      <c r="D784" s="126"/>
      <c r="E784" s="127"/>
    </row>
    <row r="785" spans="1:5" s="90" customFormat="1" ht="12.75">
      <c r="A785" s="54"/>
      <c r="B785" s="126"/>
      <c r="C785" s="127"/>
      <c r="D785" s="126"/>
      <c r="E785" s="127"/>
    </row>
    <row r="786" spans="1:5" s="90" customFormat="1" ht="12.75">
      <c r="A786" s="54"/>
      <c r="B786" s="126"/>
      <c r="C786" s="127"/>
      <c r="D786" s="126"/>
      <c r="E786" s="127"/>
    </row>
    <row r="787" spans="1:5" s="90" customFormat="1" ht="12.75">
      <c r="A787" s="54"/>
      <c r="B787" s="126"/>
      <c r="C787" s="127"/>
      <c r="D787" s="126"/>
      <c r="E787" s="127"/>
    </row>
    <row r="788" spans="1:5" s="90" customFormat="1" ht="12.75">
      <c r="A788" s="54"/>
      <c r="B788" s="126"/>
      <c r="C788" s="127"/>
      <c r="D788" s="126"/>
      <c r="E788" s="127"/>
    </row>
    <row r="789" spans="1:5" s="90" customFormat="1" ht="12.75">
      <c r="A789" s="54"/>
      <c r="B789" s="126"/>
      <c r="C789" s="127"/>
      <c r="D789" s="126"/>
      <c r="E789" s="127"/>
    </row>
    <row r="790" spans="1:5" s="90" customFormat="1" ht="12.75">
      <c r="A790" s="54"/>
      <c r="B790" s="126"/>
      <c r="C790" s="127"/>
      <c r="D790" s="126"/>
      <c r="E790" s="127"/>
    </row>
    <row r="791" spans="1:5" s="90" customFormat="1" ht="12.75">
      <c r="A791" s="54"/>
      <c r="B791" s="126"/>
      <c r="C791" s="127"/>
      <c r="D791" s="126"/>
      <c r="E791" s="127"/>
    </row>
    <row r="792" spans="1:5" s="90" customFormat="1" ht="12.75">
      <c r="A792" s="54"/>
      <c r="B792" s="126"/>
      <c r="C792" s="127"/>
      <c r="D792" s="126"/>
      <c r="E792" s="127"/>
    </row>
    <row r="793" spans="1:5" s="90" customFormat="1" ht="12.75">
      <c r="A793" s="54"/>
      <c r="B793" s="126"/>
      <c r="C793" s="127"/>
      <c r="D793" s="126"/>
      <c r="E793" s="127"/>
    </row>
    <row r="794" spans="1:5" s="90" customFormat="1" ht="12.75">
      <c r="A794" s="54"/>
      <c r="B794" s="126"/>
      <c r="C794" s="127"/>
      <c r="D794" s="126"/>
      <c r="E794" s="127"/>
    </row>
    <row r="795" spans="1:5" s="90" customFormat="1" ht="12.75">
      <c r="A795" s="54"/>
      <c r="B795" s="126"/>
      <c r="C795" s="127"/>
      <c r="D795" s="126"/>
      <c r="E795" s="127"/>
    </row>
    <row r="796" spans="1:5" s="90" customFormat="1" ht="12.75">
      <c r="A796" s="54"/>
      <c r="B796" s="126"/>
      <c r="C796" s="127"/>
      <c r="D796" s="126"/>
      <c r="E796" s="127"/>
    </row>
    <row r="797" spans="1:5" s="90" customFormat="1" ht="12.75">
      <c r="A797" s="54"/>
      <c r="B797" s="126"/>
      <c r="C797" s="127"/>
      <c r="D797" s="126"/>
      <c r="E797" s="127"/>
    </row>
    <row r="798" spans="1:5" s="90" customFormat="1" ht="12.75">
      <c r="A798" s="54"/>
      <c r="B798" s="126"/>
      <c r="C798" s="127"/>
      <c r="D798" s="126"/>
      <c r="E798" s="127"/>
    </row>
    <row r="799" spans="1:5" s="90" customFormat="1" ht="12.75">
      <c r="A799" s="54"/>
      <c r="B799" s="126"/>
      <c r="C799" s="127"/>
      <c r="D799" s="126"/>
      <c r="E799" s="127"/>
    </row>
    <row r="800" spans="1:5" s="90" customFormat="1" ht="12.75">
      <c r="A800" s="54"/>
      <c r="B800" s="126"/>
      <c r="C800" s="127"/>
      <c r="D800" s="126"/>
      <c r="E800" s="127"/>
    </row>
    <row r="801" spans="1:5" s="90" customFormat="1" ht="12.75">
      <c r="A801" s="54"/>
      <c r="B801" s="126"/>
      <c r="C801" s="127"/>
      <c r="D801" s="126"/>
      <c r="E801" s="127"/>
    </row>
    <row r="802" spans="1:5" s="90" customFormat="1" ht="12.75">
      <c r="A802" s="54"/>
      <c r="B802" s="126"/>
      <c r="C802" s="127"/>
      <c r="D802" s="126"/>
      <c r="E802" s="127"/>
    </row>
    <row r="803" spans="1:5" s="90" customFormat="1" ht="12.75">
      <c r="A803" s="54"/>
      <c r="B803" s="126"/>
      <c r="C803" s="127"/>
      <c r="D803" s="126"/>
      <c r="E803" s="127"/>
    </row>
    <row r="804" spans="1:5" s="90" customFormat="1" ht="12.75">
      <c r="A804" s="54"/>
      <c r="B804" s="126"/>
      <c r="C804" s="127"/>
      <c r="D804" s="126"/>
      <c r="E804" s="127"/>
    </row>
    <row r="805" spans="1:5" s="90" customFormat="1" ht="12.75">
      <c r="A805" s="54"/>
      <c r="B805" s="126"/>
      <c r="C805" s="127"/>
      <c r="D805" s="126"/>
      <c r="E805" s="127"/>
    </row>
    <row r="806" spans="1:5" s="90" customFormat="1" ht="12.75">
      <c r="A806" s="54"/>
      <c r="B806" s="126"/>
      <c r="C806" s="127"/>
      <c r="D806" s="126"/>
      <c r="E806" s="127"/>
    </row>
    <row r="807" spans="1:5" s="90" customFormat="1" ht="12.75">
      <c r="A807" s="54"/>
      <c r="B807" s="126"/>
      <c r="C807" s="127"/>
      <c r="D807" s="126"/>
      <c r="E807" s="127"/>
    </row>
    <row r="808" spans="1:5" s="90" customFormat="1" ht="12.75">
      <c r="A808" s="54"/>
      <c r="B808" s="126"/>
      <c r="C808" s="127"/>
      <c r="D808" s="126"/>
      <c r="E808" s="127"/>
    </row>
    <row r="809" spans="1:5" s="90" customFormat="1" ht="12.75">
      <c r="A809" s="54"/>
      <c r="B809" s="126"/>
      <c r="C809" s="127"/>
      <c r="D809" s="126"/>
      <c r="E809" s="127"/>
    </row>
    <row r="810" spans="1:5" s="90" customFormat="1" ht="12.75">
      <c r="A810" s="54"/>
      <c r="B810" s="126"/>
      <c r="C810" s="127"/>
      <c r="D810" s="126"/>
      <c r="E810" s="127"/>
    </row>
    <row r="811" spans="1:5" s="90" customFormat="1" ht="12.75">
      <c r="A811" s="54"/>
      <c r="B811" s="126"/>
      <c r="C811" s="127"/>
      <c r="D811" s="126"/>
      <c r="E811" s="127"/>
    </row>
    <row r="812" spans="1:5" s="90" customFormat="1" ht="12.75">
      <c r="A812" s="54"/>
      <c r="B812" s="126"/>
      <c r="C812" s="127"/>
      <c r="D812" s="126"/>
      <c r="E812" s="127"/>
    </row>
    <row r="813" spans="1:5" s="90" customFormat="1" ht="12.75">
      <c r="A813" s="54"/>
      <c r="B813" s="126"/>
      <c r="C813" s="127"/>
      <c r="D813" s="126"/>
      <c r="E813" s="127"/>
    </row>
    <row r="814" spans="1:5" s="90" customFormat="1" ht="12.75">
      <c r="A814" s="54"/>
      <c r="B814" s="126"/>
      <c r="C814" s="127"/>
      <c r="D814" s="126"/>
      <c r="E814" s="127"/>
    </row>
    <row r="815" spans="1:5" s="90" customFormat="1" ht="12.75">
      <c r="A815" s="54"/>
      <c r="B815" s="126"/>
      <c r="C815" s="127"/>
      <c r="D815" s="126"/>
      <c r="E815" s="127"/>
    </row>
    <row r="816" spans="1:5" s="90" customFormat="1" ht="12.75">
      <c r="A816" s="54"/>
      <c r="B816" s="126"/>
      <c r="C816" s="127"/>
      <c r="D816" s="126"/>
      <c r="E816" s="127"/>
    </row>
    <row r="817" spans="1:5" s="90" customFormat="1" ht="12.75">
      <c r="A817" s="54"/>
      <c r="B817" s="126"/>
      <c r="C817" s="127"/>
      <c r="D817" s="126"/>
      <c r="E817" s="127"/>
    </row>
    <row r="818" spans="1:5" s="90" customFormat="1" ht="12.75">
      <c r="A818" s="54"/>
      <c r="B818" s="126"/>
      <c r="C818" s="127"/>
      <c r="D818" s="126"/>
      <c r="E818" s="127"/>
    </row>
    <row r="819" spans="1:5" s="90" customFormat="1" ht="12.75">
      <c r="A819" s="54"/>
      <c r="B819" s="126"/>
      <c r="C819" s="127"/>
      <c r="D819" s="126"/>
      <c r="E819" s="127"/>
    </row>
    <row r="820" spans="1:5" s="90" customFormat="1" ht="12.75">
      <c r="A820" s="54"/>
      <c r="B820" s="126"/>
      <c r="C820" s="127"/>
      <c r="D820" s="126"/>
      <c r="E820" s="127"/>
    </row>
    <row r="821" spans="1:5" s="90" customFormat="1" ht="12.75">
      <c r="A821" s="54"/>
      <c r="B821" s="126"/>
      <c r="C821" s="127"/>
      <c r="D821" s="126"/>
      <c r="E821" s="127"/>
    </row>
    <row r="822" spans="1:5" s="90" customFormat="1" ht="12.75">
      <c r="A822" s="54"/>
      <c r="B822" s="126"/>
      <c r="C822" s="127"/>
      <c r="D822" s="126"/>
      <c r="E822" s="127"/>
    </row>
    <row r="823" spans="1:5" s="90" customFormat="1" ht="12.75">
      <c r="A823" s="54"/>
      <c r="B823" s="126"/>
      <c r="C823" s="127"/>
      <c r="D823" s="126"/>
      <c r="E823" s="127"/>
    </row>
    <row r="824" spans="1:5" s="90" customFormat="1" ht="12.75">
      <c r="A824" s="54"/>
      <c r="B824" s="126"/>
      <c r="C824" s="127"/>
      <c r="D824" s="126"/>
      <c r="E824" s="127"/>
    </row>
    <row r="825" spans="1:5" s="90" customFormat="1" ht="12.75">
      <c r="A825" s="54"/>
      <c r="B825" s="126"/>
      <c r="C825" s="127"/>
      <c r="D825" s="126"/>
      <c r="E825" s="127"/>
    </row>
    <row r="826" spans="1:5" s="90" customFormat="1" ht="12.75">
      <c r="A826" s="54"/>
      <c r="B826" s="126"/>
      <c r="C826" s="127"/>
      <c r="D826" s="126"/>
      <c r="E826" s="127"/>
    </row>
    <row r="827" spans="1:5" s="90" customFormat="1" ht="12.75">
      <c r="A827" s="54"/>
      <c r="B827" s="126"/>
      <c r="C827" s="127"/>
      <c r="D827" s="126"/>
      <c r="E827" s="127"/>
    </row>
    <row r="828" spans="1:5" s="90" customFormat="1" ht="12.75">
      <c r="A828" s="54"/>
      <c r="B828" s="126"/>
      <c r="C828" s="127"/>
      <c r="D828" s="126"/>
      <c r="E828" s="127"/>
    </row>
    <row r="829" spans="1:5" s="90" customFormat="1" ht="12.75">
      <c r="A829" s="54"/>
      <c r="B829" s="126"/>
      <c r="C829" s="127"/>
      <c r="D829" s="126"/>
      <c r="E829" s="127"/>
    </row>
    <row r="830" spans="1:5" s="90" customFormat="1" ht="12.75">
      <c r="A830" s="54"/>
      <c r="B830" s="126"/>
      <c r="C830" s="127"/>
      <c r="D830" s="126"/>
      <c r="E830" s="127"/>
    </row>
    <row r="831" spans="1:5" s="90" customFormat="1" ht="12.75">
      <c r="A831" s="54"/>
      <c r="B831" s="126"/>
      <c r="C831" s="127"/>
      <c r="D831" s="126"/>
      <c r="E831" s="127"/>
    </row>
    <row r="832" spans="1:5" s="90" customFormat="1" ht="12.75">
      <c r="A832" s="54"/>
      <c r="B832" s="126"/>
      <c r="C832" s="127"/>
      <c r="D832" s="126"/>
      <c r="E832" s="127"/>
    </row>
    <row r="833" spans="1:5" s="90" customFormat="1" ht="12.75">
      <c r="A833" s="54"/>
      <c r="B833" s="126"/>
      <c r="C833" s="127"/>
      <c r="D833" s="126"/>
      <c r="E833" s="127"/>
    </row>
    <row r="834" spans="1:5" s="90" customFormat="1" ht="12.75">
      <c r="A834" s="54"/>
      <c r="B834" s="126"/>
      <c r="C834" s="127"/>
      <c r="D834" s="126"/>
      <c r="E834" s="127"/>
    </row>
    <row r="835" spans="1:5" s="90" customFormat="1" ht="12.75">
      <c r="A835" s="54"/>
      <c r="B835" s="126"/>
      <c r="C835" s="127"/>
      <c r="D835" s="126"/>
      <c r="E835" s="127"/>
    </row>
    <row r="836" spans="1:5" s="90" customFormat="1" ht="12.75">
      <c r="A836" s="54"/>
      <c r="B836" s="126"/>
      <c r="C836" s="127"/>
      <c r="D836" s="126"/>
      <c r="E836" s="127"/>
    </row>
    <row r="837" spans="1:5" s="90" customFormat="1" ht="12.75">
      <c r="A837" s="54"/>
      <c r="B837" s="126"/>
      <c r="C837" s="127"/>
      <c r="D837" s="126"/>
      <c r="E837" s="127"/>
    </row>
    <row r="838" spans="1:5" s="90" customFormat="1" ht="12.75">
      <c r="A838" s="54"/>
      <c r="B838" s="126"/>
      <c r="C838" s="127"/>
      <c r="D838" s="126"/>
      <c r="E838" s="127"/>
    </row>
    <row r="839" spans="1:5" s="90" customFormat="1" ht="12.75">
      <c r="A839" s="54"/>
      <c r="B839" s="126"/>
      <c r="C839" s="127"/>
      <c r="D839" s="126"/>
      <c r="E839" s="127"/>
    </row>
    <row r="840" spans="1:5" s="90" customFormat="1" ht="12.75">
      <c r="A840" s="54"/>
      <c r="B840" s="126"/>
      <c r="C840" s="127"/>
      <c r="D840" s="126"/>
      <c r="E840" s="127"/>
    </row>
    <row r="841" spans="1:5" s="90" customFormat="1" ht="12.75">
      <c r="A841" s="54"/>
      <c r="B841" s="126"/>
      <c r="C841" s="127"/>
      <c r="D841" s="126"/>
      <c r="E841" s="127"/>
    </row>
    <row r="842" spans="1:5" s="90" customFormat="1" ht="12.75">
      <c r="A842" s="54"/>
      <c r="B842" s="126"/>
      <c r="C842" s="127"/>
      <c r="D842" s="126"/>
      <c r="E842" s="127"/>
    </row>
    <row r="843" spans="1:5" s="90" customFormat="1" ht="12.75">
      <c r="A843" s="54"/>
      <c r="B843" s="126"/>
      <c r="C843" s="127"/>
      <c r="D843" s="126"/>
      <c r="E843" s="127"/>
    </row>
    <row r="844" spans="1:5" s="90" customFormat="1" ht="12.75">
      <c r="A844" s="54"/>
      <c r="B844" s="126"/>
      <c r="C844" s="127"/>
      <c r="D844" s="126"/>
      <c r="E844" s="127"/>
    </row>
    <row r="845" spans="1:5" s="90" customFormat="1" ht="12.75">
      <c r="A845" s="54"/>
      <c r="B845" s="126"/>
      <c r="C845" s="127"/>
      <c r="D845" s="126"/>
      <c r="E845" s="127"/>
    </row>
    <row r="846" spans="1:5" s="90" customFormat="1" ht="12.75">
      <c r="A846" s="54"/>
      <c r="B846" s="126"/>
      <c r="C846" s="127"/>
      <c r="D846" s="126"/>
      <c r="E846" s="127"/>
    </row>
    <row r="847" spans="1:5" s="90" customFormat="1" ht="12.75">
      <c r="A847" s="54"/>
      <c r="B847" s="126"/>
      <c r="C847" s="127"/>
      <c r="D847" s="126"/>
      <c r="E847" s="127"/>
    </row>
    <row r="848" spans="1:5" s="90" customFormat="1" ht="12.75">
      <c r="A848" s="54"/>
      <c r="B848" s="126"/>
      <c r="C848" s="127"/>
      <c r="D848" s="126"/>
      <c r="E848" s="127"/>
    </row>
    <row r="849" spans="1:5" s="90" customFormat="1" ht="12.75">
      <c r="A849" s="54"/>
      <c r="B849" s="126"/>
      <c r="C849" s="127"/>
      <c r="D849" s="126"/>
      <c r="E849" s="127"/>
    </row>
    <row r="850" spans="1:5" s="90" customFormat="1" ht="12.75">
      <c r="A850" s="54"/>
      <c r="B850" s="126"/>
      <c r="C850" s="127"/>
      <c r="D850" s="126"/>
      <c r="E850" s="127"/>
    </row>
    <row r="851" spans="1:5" s="90" customFormat="1" ht="12.75">
      <c r="A851" s="54"/>
      <c r="B851" s="126"/>
      <c r="C851" s="127"/>
      <c r="D851" s="126"/>
      <c r="E851" s="127"/>
    </row>
    <row r="852" spans="1:5" s="90" customFormat="1" ht="12.75">
      <c r="A852" s="54"/>
      <c r="B852" s="126"/>
      <c r="C852" s="127"/>
      <c r="D852" s="126"/>
      <c r="E852" s="127"/>
    </row>
    <row r="853" spans="1:5" s="90" customFormat="1" ht="12.75">
      <c r="A853" s="54"/>
      <c r="B853" s="126"/>
      <c r="C853" s="127"/>
      <c r="D853" s="126"/>
      <c r="E853" s="127"/>
    </row>
    <row r="854" spans="1:5" s="90" customFormat="1" ht="12.75">
      <c r="A854" s="54"/>
      <c r="B854" s="126"/>
      <c r="C854" s="127"/>
      <c r="D854" s="126"/>
      <c r="E854" s="127"/>
    </row>
    <row r="855" spans="1:5" s="90" customFormat="1" ht="12.75">
      <c r="A855" s="54"/>
      <c r="B855" s="126"/>
      <c r="C855" s="127"/>
      <c r="D855" s="126"/>
      <c r="E855" s="127"/>
    </row>
    <row r="856" spans="1:5" s="90" customFormat="1" ht="12.75">
      <c r="A856" s="54"/>
      <c r="B856" s="126"/>
      <c r="C856" s="127"/>
      <c r="D856" s="126"/>
      <c r="E856" s="127"/>
    </row>
    <row r="857" spans="1:5" s="90" customFormat="1" ht="12.75">
      <c r="A857" s="54"/>
      <c r="B857" s="126"/>
      <c r="C857" s="127"/>
      <c r="D857" s="126"/>
      <c r="E857" s="127"/>
    </row>
    <row r="858" spans="1:5" s="90" customFormat="1" ht="12.75">
      <c r="A858" s="54"/>
      <c r="B858" s="126"/>
      <c r="C858" s="127"/>
      <c r="D858" s="126"/>
      <c r="E858" s="127"/>
    </row>
    <row r="859" spans="1:5" s="90" customFormat="1" ht="12.75">
      <c r="A859" s="54"/>
      <c r="B859" s="126"/>
      <c r="C859" s="127"/>
      <c r="D859" s="126"/>
      <c r="E859" s="127"/>
    </row>
    <row r="860" spans="1:5" s="90" customFormat="1" ht="12.75">
      <c r="A860" s="54"/>
      <c r="B860" s="126"/>
      <c r="C860" s="127"/>
      <c r="D860" s="126"/>
      <c r="E860" s="127"/>
    </row>
    <row r="861" spans="1:5" s="90" customFormat="1" ht="12.75">
      <c r="A861" s="54"/>
      <c r="B861" s="126"/>
      <c r="C861" s="127"/>
      <c r="D861" s="126"/>
      <c r="E861" s="127"/>
    </row>
    <row r="862" spans="1:5" s="90" customFormat="1" ht="12.75">
      <c r="A862" s="54"/>
      <c r="B862" s="126"/>
      <c r="C862" s="127"/>
      <c r="D862" s="126"/>
      <c r="E862" s="127"/>
    </row>
    <row r="863" spans="1:5" s="90" customFormat="1" ht="12.75">
      <c r="A863" s="54"/>
      <c r="B863" s="126"/>
      <c r="C863" s="127"/>
      <c r="D863" s="126"/>
      <c r="E863" s="127"/>
    </row>
    <row r="864" spans="1:5" s="90" customFormat="1" ht="12.75">
      <c r="A864" s="54"/>
      <c r="B864" s="126"/>
      <c r="C864" s="127"/>
      <c r="D864" s="126"/>
      <c r="E864" s="127"/>
    </row>
    <row r="865" spans="1:5" s="90" customFormat="1" ht="12.75">
      <c r="A865" s="54"/>
      <c r="B865" s="126"/>
      <c r="C865" s="127"/>
      <c r="D865" s="126"/>
      <c r="E865" s="127"/>
    </row>
    <row r="866" spans="1:5" s="90" customFormat="1" ht="12.75">
      <c r="A866" s="54"/>
      <c r="B866" s="126"/>
      <c r="C866" s="127"/>
      <c r="D866" s="126"/>
      <c r="E866" s="127"/>
    </row>
    <row r="867" spans="1:5" s="90" customFormat="1" ht="12.75">
      <c r="A867" s="54"/>
      <c r="B867" s="126"/>
      <c r="C867" s="127"/>
      <c r="D867" s="126"/>
      <c r="E867" s="127"/>
    </row>
    <row r="868" spans="1:5" s="90" customFormat="1" ht="12.75">
      <c r="A868" s="54"/>
      <c r="B868" s="126"/>
      <c r="C868" s="127"/>
      <c r="D868" s="126"/>
      <c r="E868" s="127"/>
    </row>
    <row r="869" spans="1:5" s="90" customFormat="1" ht="12.75">
      <c r="A869" s="54"/>
      <c r="B869" s="126"/>
      <c r="C869" s="127"/>
      <c r="D869" s="126"/>
      <c r="E869" s="127"/>
    </row>
    <row r="870" spans="1:5" s="90" customFormat="1" ht="12.75">
      <c r="A870" s="54"/>
      <c r="B870" s="126"/>
      <c r="C870" s="127"/>
      <c r="D870" s="126"/>
      <c r="E870" s="127"/>
    </row>
    <row r="871" spans="1:5" s="90" customFormat="1" ht="12.75">
      <c r="A871" s="54"/>
      <c r="B871" s="126"/>
      <c r="C871" s="127"/>
      <c r="D871" s="126"/>
      <c r="E871" s="127"/>
    </row>
    <row r="872" spans="1:5" s="90" customFormat="1" ht="12.75">
      <c r="A872" s="54"/>
      <c r="B872" s="126"/>
      <c r="C872" s="127"/>
      <c r="D872" s="126"/>
      <c r="E872" s="127"/>
    </row>
    <row r="873" spans="1:5" s="90" customFormat="1" ht="12.75">
      <c r="A873" s="54"/>
      <c r="B873" s="126"/>
      <c r="C873" s="127"/>
      <c r="D873" s="126"/>
      <c r="E873" s="127"/>
    </row>
    <row r="874" spans="1:5" s="90" customFormat="1" ht="12.75">
      <c r="A874" s="54"/>
      <c r="B874" s="126"/>
      <c r="C874" s="127"/>
      <c r="D874" s="126"/>
      <c r="E874" s="127"/>
    </row>
    <row r="875" spans="1:5" s="90" customFormat="1" ht="12.75">
      <c r="A875" s="54"/>
      <c r="B875" s="126"/>
      <c r="C875" s="127"/>
      <c r="D875" s="126"/>
      <c r="E875" s="127"/>
    </row>
    <row r="876" spans="1:5" s="90" customFormat="1" ht="12.75">
      <c r="A876" s="54"/>
      <c r="B876" s="126"/>
      <c r="C876" s="127"/>
      <c r="D876" s="126"/>
      <c r="E876" s="127"/>
    </row>
    <row r="877" spans="1:5" s="90" customFormat="1" ht="12.75">
      <c r="A877" s="54"/>
      <c r="B877" s="126"/>
      <c r="C877" s="127"/>
      <c r="D877" s="126"/>
      <c r="E877" s="127"/>
    </row>
    <row r="878" spans="1:5" s="90" customFormat="1" ht="12.75">
      <c r="A878" s="54"/>
      <c r="B878" s="126"/>
      <c r="C878" s="127"/>
      <c r="D878" s="126"/>
      <c r="E878" s="127"/>
    </row>
    <row r="879" spans="1:5" s="90" customFormat="1" ht="12.75">
      <c r="A879" s="54"/>
      <c r="B879" s="126"/>
      <c r="C879" s="127"/>
      <c r="D879" s="126"/>
      <c r="E879" s="127"/>
    </row>
    <row r="880" spans="1:5" s="90" customFormat="1" ht="12.75">
      <c r="A880" s="54"/>
      <c r="B880" s="126"/>
      <c r="C880" s="127"/>
      <c r="D880" s="126"/>
      <c r="E880" s="127"/>
    </row>
    <row r="881" spans="1:5" s="90" customFormat="1" ht="12.75">
      <c r="A881" s="54"/>
      <c r="B881" s="126"/>
      <c r="C881" s="127"/>
      <c r="D881" s="126"/>
      <c r="E881" s="127"/>
    </row>
    <row r="882" spans="1:5" s="90" customFormat="1" ht="12.75">
      <c r="A882" s="54"/>
      <c r="B882" s="126"/>
      <c r="C882" s="127"/>
      <c r="D882" s="126"/>
      <c r="E882" s="127"/>
    </row>
    <row r="883" spans="1:5" s="90" customFormat="1" ht="12.75">
      <c r="A883" s="54"/>
      <c r="B883" s="126"/>
      <c r="C883" s="127"/>
      <c r="D883" s="126"/>
      <c r="E883" s="127"/>
    </row>
    <row r="884" spans="1:5" s="90" customFormat="1" ht="12.75">
      <c r="A884" s="54"/>
      <c r="B884" s="126"/>
      <c r="C884" s="127"/>
      <c r="D884" s="126"/>
      <c r="E884" s="127"/>
    </row>
    <row r="885" spans="1:5" s="90" customFormat="1" ht="12.75">
      <c r="A885" s="54"/>
      <c r="B885" s="126"/>
      <c r="C885" s="127"/>
      <c r="D885" s="126"/>
      <c r="E885" s="127"/>
    </row>
    <row r="886" spans="1:5" s="90" customFormat="1" ht="12.75">
      <c r="A886" s="54"/>
      <c r="B886" s="126"/>
      <c r="C886" s="127"/>
      <c r="D886" s="126"/>
      <c r="E886" s="127"/>
    </row>
    <row r="887" spans="1:5" s="90" customFormat="1" ht="12.75">
      <c r="A887" s="54"/>
      <c r="B887" s="126"/>
      <c r="C887" s="127"/>
      <c r="D887" s="126"/>
      <c r="E887" s="127"/>
    </row>
    <row r="888" spans="1:5" s="90" customFormat="1" ht="12.75">
      <c r="A888" s="54"/>
      <c r="B888" s="126"/>
      <c r="C888" s="127"/>
      <c r="D888" s="126"/>
      <c r="E888" s="127"/>
    </row>
    <row r="889" spans="1:5" s="90" customFormat="1" ht="12.75">
      <c r="A889" s="54"/>
      <c r="B889" s="126"/>
      <c r="C889" s="127"/>
      <c r="D889" s="126"/>
      <c r="E889" s="127"/>
    </row>
    <row r="890" spans="1:5" s="90" customFormat="1" ht="12.75">
      <c r="A890" s="54"/>
      <c r="B890" s="126"/>
      <c r="C890" s="127"/>
      <c r="D890" s="126"/>
      <c r="E890" s="127"/>
    </row>
    <row r="891" spans="1:5" s="90" customFormat="1" ht="12.75">
      <c r="A891" s="54"/>
      <c r="B891" s="126"/>
      <c r="C891" s="127"/>
      <c r="D891" s="126"/>
      <c r="E891" s="127"/>
    </row>
    <row r="892" spans="1:5" s="90" customFormat="1" ht="12.75">
      <c r="A892" s="54"/>
      <c r="B892" s="126"/>
      <c r="C892" s="127"/>
      <c r="D892" s="126"/>
      <c r="E892" s="127"/>
    </row>
    <row r="893" spans="1:5" s="90" customFormat="1" ht="12.75">
      <c r="A893" s="54"/>
      <c r="B893" s="126"/>
      <c r="C893" s="127"/>
      <c r="D893" s="126"/>
      <c r="E893" s="127"/>
    </row>
    <row r="894" spans="1:5" s="90" customFormat="1" ht="12.75">
      <c r="A894" s="54"/>
      <c r="B894" s="126"/>
      <c r="C894" s="127"/>
      <c r="D894" s="126"/>
      <c r="E894" s="127"/>
    </row>
    <row r="895" spans="1:5" s="90" customFormat="1" ht="12.75">
      <c r="A895" s="54"/>
      <c r="B895" s="126"/>
      <c r="C895" s="127"/>
      <c r="D895" s="126"/>
      <c r="E895" s="127"/>
    </row>
    <row r="896" spans="1:5" s="90" customFormat="1" ht="12.75">
      <c r="A896" s="54"/>
      <c r="B896" s="126"/>
      <c r="C896" s="127"/>
      <c r="D896" s="126"/>
      <c r="E896" s="127"/>
    </row>
    <row r="897" spans="1:5" s="90" customFormat="1" ht="12.75">
      <c r="A897" s="54"/>
      <c r="B897" s="126"/>
      <c r="C897" s="127"/>
      <c r="D897" s="126"/>
      <c r="E897" s="127"/>
    </row>
    <row r="898" spans="1:5" s="90" customFormat="1" ht="12.75">
      <c r="A898" s="54"/>
      <c r="B898" s="126"/>
      <c r="C898" s="127"/>
      <c r="D898" s="126"/>
      <c r="E898" s="127"/>
    </row>
    <row r="899" spans="1:5" s="90" customFormat="1" ht="12.75">
      <c r="A899" s="54"/>
      <c r="B899" s="126"/>
      <c r="C899" s="127"/>
      <c r="D899" s="126"/>
      <c r="E899" s="127"/>
    </row>
    <row r="900" spans="1:5" s="90" customFormat="1" ht="12.75">
      <c r="A900" s="54"/>
      <c r="B900" s="126"/>
      <c r="C900" s="127"/>
      <c r="D900" s="126"/>
      <c r="E900" s="127"/>
    </row>
    <row r="901" spans="1:5" s="90" customFormat="1" ht="12.75">
      <c r="A901" s="54"/>
      <c r="B901" s="126"/>
      <c r="C901" s="127"/>
      <c r="D901" s="126"/>
      <c r="E901" s="127"/>
    </row>
    <row r="902" spans="1:5" s="90" customFormat="1" ht="12.75">
      <c r="A902" s="54"/>
      <c r="B902" s="126"/>
      <c r="C902" s="127"/>
      <c r="D902" s="126"/>
      <c r="E902" s="127"/>
    </row>
    <row r="903" spans="1:5" s="90" customFormat="1" ht="12.75">
      <c r="A903" s="54"/>
      <c r="B903" s="126"/>
      <c r="C903" s="127"/>
      <c r="D903" s="126"/>
      <c r="E903" s="127"/>
    </row>
    <row r="904" spans="1:5" s="90" customFormat="1" ht="12.75">
      <c r="A904" s="54"/>
      <c r="B904" s="126"/>
      <c r="C904" s="127"/>
      <c r="D904" s="126"/>
      <c r="E904" s="127"/>
    </row>
    <row r="905" spans="1:5" s="90" customFormat="1" ht="12.75">
      <c r="A905" s="54"/>
      <c r="B905" s="126"/>
      <c r="C905" s="127"/>
      <c r="D905" s="126"/>
      <c r="E905" s="127"/>
    </row>
    <row r="906" spans="1:5" s="90" customFormat="1" ht="12.75">
      <c r="A906" s="54"/>
      <c r="B906" s="126"/>
      <c r="C906" s="127"/>
      <c r="D906" s="126"/>
      <c r="E906" s="127"/>
    </row>
    <row r="907" spans="1:5" s="90" customFormat="1" ht="12.75">
      <c r="A907" s="54"/>
      <c r="B907" s="126"/>
      <c r="C907" s="127"/>
      <c r="D907" s="126"/>
      <c r="E907" s="127"/>
    </row>
    <row r="908" spans="1:5" s="90" customFormat="1" ht="12.75">
      <c r="A908" s="54"/>
      <c r="B908" s="126"/>
      <c r="C908" s="127"/>
      <c r="D908" s="126"/>
      <c r="E908" s="127"/>
    </row>
    <row r="909" spans="1:5" s="90" customFormat="1" ht="12.75">
      <c r="A909" s="54"/>
      <c r="B909" s="126"/>
      <c r="C909" s="127"/>
      <c r="D909" s="126"/>
      <c r="E909" s="127"/>
    </row>
    <row r="910" spans="1:5" s="90" customFormat="1" ht="12.75">
      <c r="A910" s="54"/>
      <c r="B910" s="126"/>
      <c r="C910" s="127"/>
      <c r="D910" s="126"/>
      <c r="E910" s="127"/>
    </row>
    <row r="911" spans="1:5" s="90" customFormat="1" ht="12.75">
      <c r="A911" s="54"/>
      <c r="B911" s="126"/>
      <c r="C911" s="127"/>
      <c r="D911" s="126"/>
      <c r="E911" s="127"/>
    </row>
    <row r="912" spans="1:5" s="90" customFormat="1" ht="12.75">
      <c r="A912" s="54"/>
      <c r="B912" s="126"/>
      <c r="C912" s="127"/>
      <c r="D912" s="126"/>
      <c r="E912" s="127"/>
    </row>
    <row r="913" spans="1:5" s="90" customFormat="1" ht="12.75">
      <c r="A913" s="54"/>
      <c r="B913" s="126"/>
      <c r="C913" s="127"/>
      <c r="D913" s="126"/>
      <c r="E913" s="127"/>
    </row>
    <row r="914" spans="1:5" s="90" customFormat="1" ht="12.75">
      <c r="A914" s="54"/>
      <c r="B914" s="126"/>
      <c r="C914" s="127"/>
      <c r="D914" s="126"/>
      <c r="E914" s="127"/>
    </row>
    <row r="915" spans="1:5" s="90" customFormat="1" ht="12.75">
      <c r="A915" s="54"/>
      <c r="B915" s="126"/>
      <c r="C915" s="127"/>
      <c r="D915" s="126"/>
      <c r="E915" s="127"/>
    </row>
    <row r="916" spans="1:5" s="90" customFormat="1" ht="12.75">
      <c r="A916" s="54"/>
      <c r="B916" s="126"/>
      <c r="C916" s="127"/>
      <c r="D916" s="126"/>
      <c r="E916" s="127"/>
    </row>
    <row r="917" spans="1:5" s="90" customFormat="1" ht="12.75">
      <c r="A917" s="54"/>
      <c r="B917" s="126"/>
      <c r="C917" s="127"/>
      <c r="D917" s="126"/>
      <c r="E917" s="127"/>
    </row>
    <row r="918" spans="1:5" s="90" customFormat="1" ht="12.75">
      <c r="A918" s="54"/>
      <c r="B918" s="126"/>
      <c r="C918" s="127"/>
      <c r="D918" s="126"/>
      <c r="E918" s="127"/>
    </row>
    <row r="919" spans="1:5" s="90" customFormat="1" ht="12.75">
      <c r="A919" s="54"/>
      <c r="B919" s="126"/>
      <c r="C919" s="127"/>
      <c r="D919" s="126"/>
      <c r="E919" s="127"/>
    </row>
    <row r="920" spans="1:5" s="90" customFormat="1" ht="12.75">
      <c r="A920" s="54"/>
      <c r="B920" s="126"/>
      <c r="C920" s="127"/>
      <c r="D920" s="126"/>
      <c r="E920" s="127"/>
    </row>
    <row r="921" spans="1:5" s="90" customFormat="1" ht="12.75">
      <c r="A921" s="54"/>
      <c r="B921" s="126"/>
      <c r="C921" s="127"/>
      <c r="D921" s="126"/>
      <c r="E921" s="127"/>
    </row>
    <row r="922" spans="1:5" s="90" customFormat="1" ht="12.75">
      <c r="A922" s="54"/>
      <c r="B922" s="126"/>
      <c r="C922" s="127"/>
      <c r="D922" s="126"/>
      <c r="E922" s="127"/>
    </row>
    <row r="923" spans="1:5" s="90" customFormat="1" ht="12.75">
      <c r="A923" s="54"/>
      <c r="B923" s="126"/>
      <c r="C923" s="127"/>
      <c r="D923" s="126"/>
      <c r="E923" s="127"/>
    </row>
    <row r="924" spans="1:5" s="90" customFormat="1" ht="12.75">
      <c r="A924" s="54"/>
      <c r="B924" s="126"/>
      <c r="C924" s="127"/>
      <c r="D924" s="126"/>
      <c r="E924" s="127"/>
    </row>
    <row r="925" spans="1:5" s="90" customFormat="1" ht="12.75">
      <c r="A925" s="54"/>
      <c r="B925" s="126"/>
      <c r="C925" s="127"/>
      <c r="D925" s="126"/>
      <c r="E925" s="127"/>
    </row>
    <row r="926" spans="1:5" s="90" customFormat="1" ht="12.75">
      <c r="A926" s="54"/>
      <c r="B926" s="126"/>
      <c r="C926" s="127"/>
      <c r="D926" s="126"/>
      <c r="E926" s="127"/>
    </row>
    <row r="927" spans="1:5" s="90" customFormat="1" ht="12.75">
      <c r="A927" s="54"/>
      <c r="B927" s="126"/>
      <c r="C927" s="127"/>
      <c r="D927" s="126"/>
      <c r="E927" s="127"/>
    </row>
    <row r="928" spans="1:5" s="90" customFormat="1" ht="12.75">
      <c r="A928" s="54"/>
      <c r="B928" s="126"/>
      <c r="C928" s="127"/>
      <c r="D928" s="126"/>
      <c r="E928" s="127"/>
    </row>
    <row r="929" spans="1:5" s="90" customFormat="1" ht="12.75">
      <c r="A929" s="54"/>
      <c r="B929" s="126"/>
      <c r="C929" s="127"/>
      <c r="D929" s="126"/>
      <c r="E929" s="127"/>
    </row>
    <row r="930" spans="1:5" s="90" customFormat="1" ht="12.75">
      <c r="A930" s="54"/>
      <c r="B930" s="126"/>
      <c r="C930" s="127"/>
      <c r="D930" s="126"/>
      <c r="E930" s="127"/>
    </row>
    <row r="931" spans="1:5" s="90" customFormat="1" ht="12.75">
      <c r="A931" s="54"/>
      <c r="B931" s="126"/>
      <c r="C931" s="127"/>
      <c r="D931" s="126"/>
      <c r="E931" s="127"/>
    </row>
    <row r="932" spans="1:5" s="90" customFormat="1" ht="12.75">
      <c r="A932" s="54"/>
      <c r="B932" s="126"/>
      <c r="C932" s="127"/>
      <c r="D932" s="126"/>
      <c r="E932" s="127"/>
    </row>
    <row r="933" spans="1:5" s="90" customFormat="1" ht="12.75">
      <c r="A933" s="54"/>
      <c r="B933" s="126"/>
      <c r="C933" s="127"/>
      <c r="D933" s="126"/>
      <c r="E933" s="127"/>
    </row>
    <row r="934" spans="1:5" s="90" customFormat="1" ht="12.75">
      <c r="A934" s="54"/>
      <c r="B934" s="126"/>
      <c r="C934" s="127"/>
      <c r="D934" s="126"/>
      <c r="E934" s="127"/>
    </row>
    <row r="935" spans="1:5" s="90" customFormat="1" ht="12.75">
      <c r="A935" s="54"/>
      <c r="B935" s="126"/>
      <c r="C935" s="127"/>
      <c r="D935" s="126"/>
      <c r="E935" s="127"/>
    </row>
    <row r="936" spans="1:5" s="90" customFormat="1" ht="12.75">
      <c r="A936" s="54"/>
      <c r="B936" s="126"/>
      <c r="C936" s="127"/>
      <c r="D936" s="126"/>
      <c r="E936" s="127"/>
    </row>
    <row r="937" spans="1:5" s="90" customFormat="1" ht="12.75">
      <c r="A937" s="54"/>
      <c r="B937" s="126"/>
      <c r="C937" s="127"/>
      <c r="D937" s="126"/>
      <c r="E937" s="127"/>
    </row>
    <row r="938" spans="1:5" s="90" customFormat="1" ht="12.75">
      <c r="A938" s="54"/>
      <c r="B938" s="126"/>
      <c r="C938" s="127"/>
      <c r="D938" s="126"/>
      <c r="E938" s="127"/>
    </row>
    <row r="939" spans="1:5" s="90" customFormat="1" ht="12.75">
      <c r="A939" s="54"/>
      <c r="B939" s="126"/>
      <c r="C939" s="127"/>
      <c r="D939" s="126"/>
      <c r="E939" s="127"/>
    </row>
    <row r="940" spans="1:5" s="90" customFormat="1" ht="12.75">
      <c r="A940" s="54"/>
      <c r="B940" s="126"/>
      <c r="C940" s="127"/>
      <c r="D940" s="126"/>
      <c r="E940" s="127"/>
    </row>
    <row r="941" spans="1:5" s="90" customFormat="1" ht="12.75">
      <c r="A941" s="54"/>
      <c r="B941" s="126"/>
      <c r="C941" s="127"/>
      <c r="D941" s="126"/>
      <c r="E941" s="127"/>
    </row>
    <row r="942" spans="1:5" s="90" customFormat="1" ht="12.75">
      <c r="A942" s="54"/>
      <c r="B942" s="126"/>
      <c r="C942" s="127"/>
      <c r="D942" s="126"/>
      <c r="E942" s="127"/>
    </row>
    <row r="943" spans="1:5" s="90" customFormat="1" ht="12.75">
      <c r="A943" s="54"/>
      <c r="B943" s="126"/>
      <c r="C943" s="127"/>
      <c r="D943" s="126"/>
      <c r="E943" s="127"/>
    </row>
    <row r="944" spans="1:5" s="90" customFormat="1" ht="12.75">
      <c r="A944" s="54"/>
      <c r="B944" s="126"/>
      <c r="C944" s="127"/>
      <c r="D944" s="126"/>
      <c r="E944" s="127"/>
    </row>
    <row r="945" spans="1:5" s="90" customFormat="1" ht="12.75">
      <c r="A945" s="54"/>
      <c r="B945" s="126"/>
      <c r="C945" s="127"/>
      <c r="D945" s="126"/>
      <c r="E945" s="127"/>
    </row>
    <row r="946" spans="1:5" s="90" customFormat="1" ht="12.75">
      <c r="A946" s="54"/>
      <c r="B946" s="126"/>
      <c r="C946" s="127"/>
      <c r="D946" s="126"/>
      <c r="E946" s="127"/>
    </row>
    <row r="947" spans="1:5" s="90" customFormat="1" ht="12.75">
      <c r="A947" s="54"/>
      <c r="B947" s="126"/>
      <c r="C947" s="127"/>
      <c r="D947" s="126"/>
      <c r="E947" s="127"/>
    </row>
    <row r="948" spans="1:5" s="90" customFormat="1" ht="12.75">
      <c r="A948" s="54"/>
      <c r="B948" s="126"/>
      <c r="C948" s="127"/>
      <c r="D948" s="126"/>
      <c r="E948" s="127"/>
    </row>
    <row r="949" spans="1:5" s="90" customFormat="1" ht="12.75">
      <c r="A949" s="54"/>
      <c r="B949" s="126"/>
      <c r="C949" s="127"/>
      <c r="D949" s="126"/>
      <c r="E949" s="127"/>
    </row>
    <row r="950" spans="1:5" s="90" customFormat="1" ht="12.75">
      <c r="A950" s="54"/>
      <c r="B950" s="126"/>
      <c r="C950" s="127"/>
      <c r="D950" s="126"/>
      <c r="E950" s="127"/>
    </row>
    <row r="951" spans="1:5" s="90" customFormat="1" ht="12.75">
      <c r="A951" s="54"/>
      <c r="B951" s="126"/>
      <c r="C951" s="127"/>
      <c r="D951" s="126"/>
      <c r="E951" s="127"/>
    </row>
    <row r="952" spans="1:5" s="90" customFormat="1" ht="12.75">
      <c r="A952" s="54"/>
      <c r="B952" s="126"/>
      <c r="C952" s="127"/>
      <c r="D952" s="126"/>
      <c r="E952" s="127"/>
    </row>
    <row r="953" spans="1:5" s="90" customFormat="1" ht="12.75">
      <c r="A953" s="54"/>
      <c r="B953" s="126"/>
      <c r="C953" s="127"/>
      <c r="D953" s="126"/>
      <c r="E953" s="127"/>
    </row>
    <row r="954" spans="1:5" s="90" customFormat="1" ht="12.75">
      <c r="A954" s="54"/>
      <c r="B954" s="126"/>
      <c r="C954" s="127"/>
      <c r="D954" s="126"/>
      <c r="E954" s="127"/>
    </row>
    <row r="955" spans="1:5" s="90" customFormat="1" ht="12.75">
      <c r="A955" s="54"/>
      <c r="B955" s="126"/>
      <c r="C955" s="127"/>
      <c r="D955" s="126"/>
      <c r="E955" s="127"/>
    </row>
    <row r="956" spans="1:5" s="90" customFormat="1" ht="12.75">
      <c r="A956" s="54"/>
      <c r="B956" s="126"/>
      <c r="C956" s="127"/>
      <c r="D956" s="126"/>
      <c r="E956" s="127"/>
    </row>
    <row r="957" spans="1:5" s="90" customFormat="1" ht="12.75">
      <c r="A957" s="54"/>
      <c r="B957" s="126"/>
      <c r="C957" s="127"/>
      <c r="D957" s="126"/>
      <c r="E957" s="127"/>
    </row>
    <row r="958" spans="1:5" s="90" customFormat="1" ht="12.75">
      <c r="A958" s="54"/>
      <c r="B958" s="126"/>
      <c r="C958" s="127"/>
      <c r="D958" s="126"/>
      <c r="E958" s="127"/>
    </row>
    <row r="959" spans="1:5" s="90" customFormat="1" ht="12.75">
      <c r="A959" s="54"/>
      <c r="B959" s="126"/>
      <c r="C959" s="127"/>
      <c r="D959" s="126"/>
      <c r="E959" s="127"/>
    </row>
    <row r="960" spans="1:5" s="90" customFormat="1" ht="12.75">
      <c r="A960" s="54"/>
      <c r="B960" s="126"/>
      <c r="C960" s="127"/>
      <c r="D960" s="126"/>
      <c r="E960" s="127"/>
    </row>
    <row r="961" spans="1:5" s="90" customFormat="1" ht="12.75">
      <c r="A961" s="54"/>
      <c r="B961" s="126"/>
      <c r="C961" s="127"/>
      <c r="D961" s="126"/>
      <c r="E961" s="127"/>
    </row>
    <row r="962" spans="1:5" s="90" customFormat="1" ht="12.75">
      <c r="A962" s="54"/>
      <c r="B962" s="126"/>
      <c r="C962" s="127"/>
      <c r="D962" s="126"/>
      <c r="E962" s="127"/>
    </row>
    <row r="963" spans="1:5" s="90" customFormat="1" ht="12.75">
      <c r="A963" s="54"/>
      <c r="B963" s="126"/>
      <c r="C963" s="127"/>
      <c r="D963" s="126"/>
      <c r="E963" s="127"/>
    </row>
    <row r="964" spans="1:5" s="90" customFormat="1" ht="12.75">
      <c r="A964" s="54"/>
      <c r="B964" s="126"/>
      <c r="C964" s="127"/>
      <c r="D964" s="126"/>
      <c r="E964" s="127"/>
    </row>
    <row r="965" spans="1:5" s="90" customFormat="1" ht="12.75">
      <c r="A965" s="54"/>
      <c r="B965" s="126"/>
      <c r="C965" s="127"/>
      <c r="D965" s="126"/>
      <c r="E965" s="127"/>
    </row>
    <row r="966" spans="1:5" s="90" customFormat="1" ht="12.75">
      <c r="A966" s="54"/>
      <c r="B966" s="126"/>
      <c r="C966" s="127"/>
      <c r="D966" s="126"/>
      <c r="E966" s="127"/>
    </row>
    <row r="967" spans="1:5" s="90" customFormat="1" ht="12.75">
      <c r="A967" s="54"/>
      <c r="B967" s="126"/>
      <c r="C967" s="127"/>
      <c r="D967" s="126"/>
      <c r="E967" s="127"/>
    </row>
    <row r="968" spans="1:5" s="90" customFormat="1" ht="12.75">
      <c r="A968" s="54"/>
      <c r="B968" s="126"/>
      <c r="C968" s="127"/>
      <c r="D968" s="126"/>
      <c r="E968" s="127"/>
    </row>
    <row r="969" spans="1:5" s="90" customFormat="1" ht="12.75">
      <c r="A969" s="54"/>
      <c r="B969" s="126"/>
      <c r="C969" s="127"/>
      <c r="D969" s="126"/>
      <c r="E969" s="127"/>
    </row>
    <row r="970" spans="1:5" s="90" customFormat="1" ht="12.75">
      <c r="A970" s="54"/>
      <c r="B970" s="126"/>
      <c r="C970" s="127"/>
      <c r="D970" s="126"/>
      <c r="E970" s="127"/>
    </row>
    <row r="971" spans="1:5" s="90" customFormat="1" ht="12.75">
      <c r="A971" s="54"/>
      <c r="B971" s="126"/>
      <c r="C971" s="127"/>
      <c r="D971" s="126"/>
      <c r="E971" s="127"/>
    </row>
    <row r="972" spans="1:5" s="90" customFormat="1" ht="12.75">
      <c r="A972" s="54"/>
      <c r="B972" s="126"/>
      <c r="C972" s="127"/>
      <c r="D972" s="126"/>
      <c r="E972" s="127"/>
    </row>
    <row r="973" spans="1:5" s="90" customFormat="1" ht="12.75">
      <c r="A973" s="54"/>
      <c r="B973" s="126"/>
      <c r="C973" s="127"/>
      <c r="D973" s="126"/>
      <c r="E973" s="127"/>
    </row>
    <row r="974" spans="1:5" s="90" customFormat="1" ht="12.75">
      <c r="A974" s="54"/>
      <c r="B974" s="126"/>
      <c r="C974" s="127"/>
      <c r="D974" s="126"/>
      <c r="E974" s="127"/>
    </row>
    <row r="975" spans="1:5" s="90" customFormat="1" ht="12.75">
      <c r="A975" s="54"/>
      <c r="B975" s="126"/>
      <c r="C975" s="127"/>
      <c r="D975" s="126"/>
      <c r="E975" s="127"/>
    </row>
    <row r="976" spans="1:5" s="90" customFormat="1" ht="12.75">
      <c r="A976" s="54"/>
      <c r="B976" s="126"/>
      <c r="C976" s="127"/>
      <c r="D976" s="126"/>
      <c r="E976" s="127"/>
    </row>
    <row r="977" spans="1:5" s="90" customFormat="1" ht="12.75">
      <c r="A977" s="54"/>
      <c r="B977" s="126"/>
      <c r="C977" s="127"/>
      <c r="D977" s="126"/>
      <c r="E977" s="127"/>
    </row>
    <row r="978" spans="1:5" s="90" customFormat="1" ht="12.75">
      <c r="A978" s="54"/>
      <c r="B978" s="126"/>
      <c r="C978" s="127"/>
      <c r="D978" s="126"/>
      <c r="E978" s="127"/>
    </row>
    <row r="979" spans="1:5" s="90" customFormat="1" ht="12.75">
      <c r="A979" s="54"/>
      <c r="B979" s="126"/>
      <c r="C979" s="127"/>
      <c r="D979" s="126"/>
      <c r="E979" s="127"/>
    </row>
    <row r="980" spans="1:5" s="90" customFormat="1" ht="12.75">
      <c r="A980" s="54"/>
      <c r="B980" s="126"/>
      <c r="C980" s="127"/>
      <c r="D980" s="126"/>
      <c r="E980" s="127"/>
    </row>
    <row r="981" spans="1:5" s="90" customFormat="1" ht="12.75">
      <c r="A981" s="54"/>
      <c r="B981" s="126"/>
      <c r="C981" s="127"/>
      <c r="D981" s="126"/>
      <c r="E981" s="127"/>
    </row>
    <row r="982" spans="1:5" s="90" customFormat="1" ht="12.75">
      <c r="A982" s="54"/>
      <c r="B982" s="126"/>
      <c r="C982" s="127"/>
      <c r="D982" s="126"/>
      <c r="E982" s="127"/>
    </row>
    <row r="983" spans="1:5" s="90" customFormat="1" ht="12.75">
      <c r="A983" s="54"/>
      <c r="B983" s="126"/>
      <c r="C983" s="127"/>
      <c r="D983" s="126"/>
      <c r="E983" s="127"/>
    </row>
    <row r="984" spans="1:5" s="90" customFormat="1" ht="12.75">
      <c r="A984" s="54"/>
      <c r="B984" s="126"/>
      <c r="C984" s="127"/>
      <c r="D984" s="126"/>
      <c r="E984" s="127"/>
    </row>
    <row r="985" spans="1:5" s="90" customFormat="1" ht="12.75">
      <c r="A985" s="54"/>
      <c r="B985" s="126"/>
      <c r="C985" s="127"/>
      <c r="D985" s="126"/>
      <c r="E985" s="127"/>
    </row>
    <row r="986" spans="1:5" s="90" customFormat="1" ht="12.75">
      <c r="A986" s="54"/>
      <c r="B986" s="126"/>
      <c r="C986" s="127"/>
      <c r="D986" s="126"/>
      <c r="E986" s="127"/>
    </row>
    <row r="987" spans="1:5" s="90" customFormat="1" ht="12.75">
      <c r="A987" s="54"/>
      <c r="B987" s="126"/>
      <c r="C987" s="127"/>
      <c r="D987" s="126"/>
      <c r="E987" s="127"/>
    </row>
    <row r="988" spans="1:5" s="90" customFormat="1" ht="12.75">
      <c r="A988" s="54"/>
      <c r="B988" s="126"/>
      <c r="C988" s="127"/>
      <c r="D988" s="126"/>
      <c r="E988" s="127"/>
    </row>
    <row r="989" spans="1:5" s="90" customFormat="1" ht="12.75">
      <c r="A989" s="54"/>
      <c r="B989" s="126"/>
      <c r="C989" s="127"/>
      <c r="D989" s="126"/>
      <c r="E989" s="127"/>
    </row>
    <row r="990" spans="1:5" s="90" customFormat="1" ht="12.75">
      <c r="A990" s="54"/>
      <c r="B990" s="126"/>
      <c r="C990" s="127"/>
      <c r="D990" s="126"/>
      <c r="E990" s="127"/>
    </row>
    <row r="991" spans="1:5" s="90" customFormat="1" ht="12.75">
      <c r="A991" s="54"/>
      <c r="B991" s="126"/>
      <c r="C991" s="127"/>
      <c r="D991" s="126"/>
      <c r="E991" s="127"/>
    </row>
    <row r="992" spans="1:5" s="90" customFormat="1" ht="12.75">
      <c r="A992" s="54"/>
      <c r="B992" s="126"/>
      <c r="C992" s="127"/>
      <c r="D992" s="126"/>
      <c r="E992" s="127"/>
    </row>
    <row r="993" spans="1:5" s="90" customFormat="1" ht="12.75">
      <c r="A993" s="54"/>
      <c r="B993" s="126"/>
      <c r="C993" s="127"/>
      <c r="D993" s="126"/>
      <c r="E993" s="127"/>
    </row>
    <row r="994" spans="1:5" s="90" customFormat="1" ht="12.75">
      <c r="A994" s="54"/>
      <c r="B994" s="126"/>
      <c r="C994" s="127"/>
      <c r="D994" s="126"/>
      <c r="E994" s="127"/>
    </row>
    <row r="995" spans="1:5" s="90" customFormat="1" ht="12.75">
      <c r="A995" s="54"/>
      <c r="B995" s="126"/>
      <c r="C995" s="127"/>
      <c r="D995" s="126"/>
      <c r="E995" s="127"/>
    </row>
    <row r="996" spans="1:5" s="90" customFormat="1" ht="12.75">
      <c r="A996" s="54"/>
      <c r="B996" s="126"/>
      <c r="C996" s="127"/>
      <c r="D996" s="126"/>
      <c r="E996" s="127"/>
    </row>
    <row r="997" spans="1:5" s="90" customFormat="1" ht="12.75">
      <c r="A997" s="54"/>
      <c r="B997" s="126"/>
      <c r="C997" s="127"/>
      <c r="D997" s="126"/>
      <c r="E997" s="127"/>
    </row>
    <row r="998" spans="1:5" s="90" customFormat="1" ht="12.75">
      <c r="A998" s="54"/>
      <c r="B998" s="126"/>
      <c r="C998" s="127"/>
      <c r="D998" s="126"/>
      <c r="E998" s="127"/>
    </row>
    <row r="999" spans="1:5" s="90" customFormat="1" ht="12.75">
      <c r="A999" s="54"/>
      <c r="B999" s="126"/>
      <c r="C999" s="127"/>
      <c r="D999" s="126"/>
      <c r="E999" s="127"/>
    </row>
    <row r="1000" spans="1:5" s="90" customFormat="1" ht="12.75">
      <c r="A1000" s="54"/>
      <c r="B1000" s="126"/>
      <c r="C1000" s="127"/>
      <c r="D1000" s="126"/>
      <c r="E1000" s="127"/>
    </row>
    <row r="1001" spans="1:5" s="90" customFormat="1" ht="12.75">
      <c r="A1001" s="54"/>
      <c r="B1001" s="126"/>
      <c r="C1001" s="127"/>
      <c r="D1001" s="126"/>
      <c r="E1001" s="127"/>
    </row>
    <row r="1002" spans="1:5" s="90" customFormat="1" ht="12.75">
      <c r="A1002" s="54"/>
      <c r="B1002" s="126"/>
      <c r="C1002" s="127"/>
      <c r="D1002" s="126"/>
      <c r="E1002" s="127"/>
    </row>
    <row r="1003" spans="1:5" s="90" customFormat="1" ht="12.75">
      <c r="A1003" s="54"/>
      <c r="B1003" s="126"/>
      <c r="C1003" s="127"/>
      <c r="D1003" s="126"/>
      <c r="E1003" s="127"/>
    </row>
    <row r="1004" spans="1:5" s="90" customFormat="1" ht="12.75">
      <c r="A1004" s="54"/>
      <c r="B1004" s="126"/>
      <c r="C1004" s="127"/>
      <c r="D1004" s="126"/>
      <c r="E1004" s="127"/>
    </row>
    <row r="1005" spans="1:5" s="90" customFormat="1" ht="12.75">
      <c r="A1005" s="54"/>
      <c r="B1005" s="126"/>
      <c r="C1005" s="127"/>
      <c r="D1005" s="126"/>
      <c r="E1005" s="127"/>
    </row>
    <row r="1006" spans="1:5" s="90" customFormat="1" ht="12.75">
      <c r="A1006" s="54"/>
      <c r="B1006" s="126"/>
      <c r="C1006" s="127"/>
      <c r="D1006" s="126"/>
      <c r="E1006" s="127"/>
    </row>
    <row r="1007" spans="1:5" s="90" customFormat="1" ht="12.75">
      <c r="A1007" s="54"/>
      <c r="B1007" s="126"/>
      <c r="C1007" s="127"/>
      <c r="D1007" s="126"/>
      <c r="E1007" s="127"/>
    </row>
    <row r="1008" spans="1:5" s="90" customFormat="1" ht="12.75">
      <c r="A1008" s="54"/>
      <c r="B1008" s="126"/>
      <c r="C1008" s="127"/>
      <c r="D1008" s="126"/>
      <c r="E1008" s="127"/>
    </row>
    <row r="1009" spans="1:5" s="90" customFormat="1" ht="12.75">
      <c r="A1009" s="54"/>
      <c r="B1009" s="126"/>
      <c r="C1009" s="127"/>
      <c r="D1009" s="126"/>
      <c r="E1009" s="127"/>
    </row>
    <row r="1010" spans="1:5" s="90" customFormat="1" ht="12.75">
      <c r="A1010" s="54"/>
      <c r="B1010" s="126"/>
      <c r="C1010" s="127"/>
      <c r="D1010" s="126"/>
      <c r="E1010" s="127"/>
    </row>
    <row r="1011" spans="1:5" s="90" customFormat="1" ht="12.75">
      <c r="A1011" s="54"/>
      <c r="B1011" s="126"/>
      <c r="C1011" s="127"/>
      <c r="D1011" s="126"/>
      <c r="E1011" s="127"/>
    </row>
    <row r="1012" spans="1:5" s="90" customFormat="1" ht="12.75">
      <c r="A1012" s="54"/>
      <c r="B1012" s="126"/>
      <c r="C1012" s="127"/>
      <c r="D1012" s="126"/>
      <c r="E1012" s="127"/>
    </row>
    <row r="1013" spans="1:5" s="90" customFormat="1" ht="12.75">
      <c r="A1013" s="54"/>
      <c r="B1013" s="126"/>
      <c r="C1013" s="127"/>
      <c r="D1013" s="126"/>
      <c r="E1013" s="127"/>
    </row>
    <row r="1014" spans="1:5" s="90" customFormat="1" ht="12.75">
      <c r="A1014" s="54"/>
      <c r="B1014" s="126"/>
      <c r="C1014" s="127"/>
      <c r="D1014" s="126"/>
      <c r="E1014" s="127"/>
    </row>
    <row r="1015" spans="1:5" s="90" customFormat="1" ht="12.75">
      <c r="A1015" s="54"/>
      <c r="B1015" s="126"/>
      <c r="C1015" s="127"/>
      <c r="D1015" s="126"/>
      <c r="E1015" s="127"/>
    </row>
    <row r="1016" spans="1:5" s="90" customFormat="1" ht="12.75">
      <c r="A1016" s="54"/>
      <c r="B1016" s="126"/>
      <c r="C1016" s="127"/>
      <c r="D1016" s="126"/>
      <c r="E1016" s="127"/>
    </row>
    <row r="1017" spans="1:5" s="90" customFormat="1" ht="12.75">
      <c r="A1017" s="54"/>
      <c r="B1017" s="126"/>
      <c r="C1017" s="127"/>
      <c r="D1017" s="126"/>
      <c r="E1017" s="127"/>
    </row>
    <row r="1018" spans="1:5" s="90" customFormat="1" ht="12.75">
      <c r="A1018" s="54"/>
      <c r="B1018" s="126"/>
      <c r="C1018" s="127"/>
      <c r="D1018" s="126"/>
      <c r="E1018" s="127"/>
    </row>
    <row r="1019" spans="1:5" s="90" customFormat="1" ht="12.75">
      <c r="A1019" s="54"/>
      <c r="B1019" s="126"/>
      <c r="C1019" s="127"/>
      <c r="D1019" s="126"/>
      <c r="E1019" s="127"/>
    </row>
    <row r="1020" spans="1:5" s="90" customFormat="1" ht="12.75">
      <c r="A1020" s="54"/>
      <c r="B1020" s="126"/>
      <c r="C1020" s="127"/>
      <c r="D1020" s="126"/>
      <c r="E1020" s="127"/>
    </row>
    <row r="1021" spans="1:5" s="90" customFormat="1" ht="12.75">
      <c r="A1021" s="54"/>
      <c r="B1021" s="126"/>
      <c r="C1021" s="127"/>
      <c r="D1021" s="126"/>
      <c r="E1021" s="127"/>
    </row>
    <row r="1022" spans="1:5" s="90" customFormat="1" ht="12.75">
      <c r="A1022" s="54"/>
      <c r="B1022" s="126"/>
      <c r="C1022" s="127"/>
      <c r="D1022" s="126"/>
      <c r="E1022" s="127"/>
    </row>
    <row r="1023" spans="1:5" s="90" customFormat="1" ht="12.75">
      <c r="A1023" s="54"/>
      <c r="B1023" s="126"/>
      <c r="C1023" s="127"/>
      <c r="D1023" s="126"/>
      <c r="E1023" s="127"/>
    </row>
    <row r="1024" spans="1:5" s="90" customFormat="1" ht="12.75">
      <c r="A1024" s="54"/>
      <c r="B1024" s="126"/>
      <c r="C1024" s="127"/>
      <c r="D1024" s="126"/>
      <c r="E1024" s="127"/>
    </row>
    <row r="1025" spans="1:5" s="90" customFormat="1" ht="12.75">
      <c r="A1025" s="54"/>
      <c r="B1025" s="126"/>
      <c r="C1025" s="127"/>
      <c r="D1025" s="126"/>
      <c r="E1025" s="127"/>
    </row>
    <row r="1026" spans="1:5" s="90" customFormat="1" ht="12.75">
      <c r="A1026" s="54"/>
      <c r="B1026" s="126"/>
      <c r="C1026" s="127"/>
      <c r="D1026" s="126"/>
      <c r="E1026" s="127"/>
    </row>
    <row r="1027" spans="1:5" s="90" customFormat="1" ht="12.75">
      <c r="A1027" s="54"/>
      <c r="B1027" s="126"/>
      <c r="C1027" s="127"/>
      <c r="D1027" s="126"/>
      <c r="E1027" s="127"/>
    </row>
    <row r="1028" spans="1:5" s="90" customFormat="1" ht="12.75">
      <c r="A1028" s="54"/>
      <c r="B1028" s="126"/>
      <c r="C1028" s="127"/>
      <c r="D1028" s="126"/>
      <c r="E1028" s="127"/>
    </row>
    <row r="1029" spans="1:5" s="90" customFormat="1" ht="12.75">
      <c r="A1029" s="54"/>
      <c r="B1029" s="126"/>
      <c r="C1029" s="127"/>
      <c r="D1029" s="126"/>
      <c r="E1029" s="127"/>
    </row>
    <row r="1030" spans="1:5" s="90" customFormat="1" ht="12.75">
      <c r="A1030" s="54"/>
      <c r="B1030" s="126"/>
      <c r="C1030" s="127"/>
      <c r="D1030" s="126"/>
      <c r="E1030" s="127"/>
    </row>
    <row r="1031" spans="1:5" s="90" customFormat="1" ht="12.75">
      <c r="A1031" s="54"/>
      <c r="B1031" s="126"/>
      <c r="C1031" s="127"/>
      <c r="D1031" s="126"/>
      <c r="E1031" s="127"/>
    </row>
    <row r="1032" spans="1:5" s="90" customFormat="1" ht="12.75">
      <c r="A1032" s="54"/>
      <c r="B1032" s="126"/>
      <c r="C1032" s="127"/>
      <c r="D1032" s="126"/>
      <c r="E1032" s="127"/>
    </row>
    <row r="1033" spans="1:5" s="90" customFormat="1" ht="12.75">
      <c r="A1033" s="54"/>
      <c r="B1033" s="126"/>
      <c r="C1033" s="127"/>
      <c r="D1033" s="126"/>
      <c r="E1033" s="127"/>
    </row>
    <row r="1034" spans="1:5" s="90" customFormat="1" ht="12.75">
      <c r="A1034" s="54"/>
      <c r="B1034" s="126"/>
      <c r="C1034" s="127"/>
      <c r="D1034" s="126"/>
      <c r="E1034" s="127"/>
    </row>
    <row r="1035" spans="1:5" s="90" customFormat="1" ht="12.75">
      <c r="A1035" s="54"/>
      <c r="B1035" s="126"/>
      <c r="C1035" s="127"/>
      <c r="D1035" s="126"/>
      <c r="E1035" s="127"/>
    </row>
    <row r="1036" spans="1:5" s="90" customFormat="1" ht="12.75">
      <c r="A1036" s="54"/>
      <c r="B1036" s="126"/>
      <c r="C1036" s="127"/>
      <c r="D1036" s="126"/>
      <c r="E1036" s="127"/>
    </row>
    <row r="1037" spans="1:5" s="90" customFormat="1" ht="12.75">
      <c r="A1037" s="54"/>
      <c r="B1037" s="126"/>
      <c r="C1037" s="127"/>
      <c r="D1037" s="126"/>
      <c r="E1037" s="127"/>
    </row>
    <row r="1038" spans="1:5" s="90" customFormat="1" ht="12.75">
      <c r="A1038" s="54"/>
      <c r="B1038" s="126"/>
      <c r="C1038" s="127"/>
      <c r="D1038" s="126"/>
      <c r="E1038" s="127"/>
    </row>
    <row r="1039" spans="1:5" s="90" customFormat="1" ht="12.75">
      <c r="A1039" s="54"/>
      <c r="B1039" s="126"/>
      <c r="C1039" s="127"/>
      <c r="D1039" s="126"/>
      <c r="E1039" s="127"/>
    </row>
    <row r="1040" spans="1:5" s="90" customFormat="1" ht="12.75">
      <c r="A1040" s="54"/>
      <c r="B1040" s="126"/>
      <c r="C1040" s="127"/>
      <c r="D1040" s="126"/>
      <c r="E1040" s="127"/>
    </row>
    <row r="1041" spans="1:5" s="90" customFormat="1" ht="12.75">
      <c r="A1041" s="54"/>
      <c r="B1041" s="126"/>
      <c r="C1041" s="127"/>
      <c r="D1041" s="126"/>
      <c r="E1041" s="127"/>
    </row>
    <row r="1042" spans="1:5" s="90" customFormat="1" ht="12.75">
      <c r="A1042" s="54"/>
      <c r="B1042" s="126"/>
      <c r="C1042" s="127"/>
      <c r="D1042" s="126"/>
      <c r="E1042" s="127"/>
    </row>
    <row r="1043" spans="1:5" s="90" customFormat="1" ht="12.75">
      <c r="A1043" s="54"/>
      <c r="B1043" s="126"/>
      <c r="C1043" s="127"/>
      <c r="D1043" s="126"/>
      <c r="E1043" s="127"/>
    </row>
    <row r="1044" spans="1:5" s="90" customFormat="1" ht="12.75">
      <c r="A1044" s="54"/>
      <c r="B1044" s="126"/>
      <c r="C1044" s="127"/>
      <c r="D1044" s="126"/>
      <c r="E1044" s="127"/>
    </row>
    <row r="1045" spans="1:5" s="90" customFormat="1" ht="12.75">
      <c r="A1045" s="54"/>
      <c r="B1045" s="126"/>
      <c r="C1045" s="127"/>
      <c r="D1045" s="126"/>
      <c r="E1045" s="127"/>
    </row>
    <row r="1046" spans="1:5" s="90" customFormat="1" ht="12.75">
      <c r="A1046" s="54"/>
      <c r="B1046" s="126"/>
      <c r="C1046" s="127"/>
      <c r="D1046" s="126"/>
      <c r="E1046" s="127"/>
    </row>
    <row r="1047" spans="1:5" s="90" customFormat="1" ht="12.75">
      <c r="A1047" s="54"/>
      <c r="B1047" s="126"/>
      <c r="C1047" s="127"/>
      <c r="D1047" s="126"/>
      <c r="E1047" s="127"/>
    </row>
    <row r="1048" spans="1:5" s="90" customFormat="1" ht="12.75">
      <c r="A1048" s="54"/>
      <c r="B1048" s="126"/>
      <c r="C1048" s="127"/>
      <c r="D1048" s="126"/>
      <c r="E1048" s="127"/>
    </row>
    <row r="1049" spans="1:5" s="90" customFormat="1" ht="12.75">
      <c r="A1049" s="54"/>
      <c r="B1049" s="126"/>
      <c r="C1049" s="127"/>
      <c r="D1049" s="126"/>
      <c r="E1049" s="127"/>
    </row>
    <row r="1050" spans="1:5" s="90" customFormat="1" ht="12.75">
      <c r="A1050" s="54"/>
      <c r="B1050" s="126"/>
      <c r="C1050" s="127"/>
      <c r="D1050" s="126"/>
      <c r="E1050" s="127"/>
    </row>
    <row r="1051" spans="1:5" s="90" customFormat="1" ht="12.75">
      <c r="A1051" s="54"/>
      <c r="B1051" s="126"/>
      <c r="C1051" s="127"/>
      <c r="D1051" s="126"/>
      <c r="E1051" s="127"/>
    </row>
    <row r="1052" spans="1:5" s="90" customFormat="1" ht="12.75">
      <c r="A1052" s="54"/>
      <c r="B1052" s="126"/>
      <c r="C1052" s="127"/>
      <c r="D1052" s="126"/>
      <c r="E1052" s="127"/>
    </row>
    <row r="1053" spans="1:5" s="90" customFormat="1" ht="12.75">
      <c r="A1053" s="54"/>
      <c r="B1053" s="126"/>
      <c r="C1053" s="127"/>
      <c r="D1053" s="126"/>
      <c r="E1053" s="127"/>
    </row>
    <row r="1054" spans="1:5" s="90" customFormat="1" ht="12.75">
      <c r="A1054" s="54"/>
      <c r="B1054" s="126"/>
      <c r="C1054" s="127"/>
      <c r="D1054" s="126"/>
      <c r="E1054" s="127"/>
    </row>
    <row r="1055" spans="1:5" s="90" customFormat="1" ht="12.75">
      <c r="A1055" s="54"/>
      <c r="B1055" s="126"/>
      <c r="C1055" s="127"/>
      <c r="D1055" s="126"/>
      <c r="E1055" s="127"/>
    </row>
    <row r="1056" spans="1:5" s="90" customFormat="1" ht="12.75">
      <c r="A1056" s="54"/>
      <c r="B1056" s="126"/>
      <c r="C1056" s="127"/>
      <c r="D1056" s="126"/>
      <c r="E1056" s="127"/>
    </row>
    <row r="1057" spans="1:5" s="90" customFormat="1" ht="12.75">
      <c r="A1057" s="54"/>
      <c r="B1057" s="126"/>
      <c r="C1057" s="127"/>
      <c r="D1057" s="126"/>
      <c r="E1057" s="127"/>
    </row>
    <row r="1058" spans="1:5" s="90" customFormat="1" ht="12.75">
      <c r="A1058" s="54"/>
      <c r="B1058" s="126"/>
      <c r="C1058" s="127"/>
      <c r="D1058" s="126"/>
      <c r="E1058" s="127"/>
    </row>
    <row r="1059" spans="1:5" s="90" customFormat="1" ht="12.75">
      <c r="A1059" s="54"/>
      <c r="B1059" s="126"/>
      <c r="C1059" s="127"/>
      <c r="D1059" s="126"/>
      <c r="E1059" s="127"/>
    </row>
    <row r="1060" spans="1:5" s="90" customFormat="1" ht="12.75">
      <c r="A1060" s="54"/>
      <c r="B1060" s="126"/>
      <c r="C1060" s="127"/>
      <c r="D1060" s="126"/>
      <c r="E1060" s="127"/>
    </row>
    <row r="1061" spans="1:5" s="90" customFormat="1" ht="12.75">
      <c r="A1061" s="54"/>
      <c r="B1061" s="126"/>
      <c r="C1061" s="127"/>
      <c r="D1061" s="126"/>
      <c r="E1061" s="127"/>
    </row>
    <row r="1062" spans="1:5" s="90" customFormat="1" ht="12.75">
      <c r="A1062" s="54"/>
      <c r="B1062" s="126"/>
      <c r="C1062" s="127"/>
      <c r="D1062" s="126"/>
      <c r="E1062" s="127"/>
    </row>
    <row r="1063" spans="1:5" s="90" customFormat="1" ht="12.75">
      <c r="A1063" s="54"/>
      <c r="B1063" s="126"/>
      <c r="C1063" s="127"/>
      <c r="D1063" s="126"/>
      <c r="E1063" s="127"/>
    </row>
    <row r="1064" spans="1:5" s="90" customFormat="1" ht="12.75">
      <c r="A1064" s="54"/>
      <c r="B1064" s="126"/>
      <c r="C1064" s="127"/>
      <c r="D1064" s="126"/>
      <c r="E1064" s="127"/>
    </row>
    <row r="1065" spans="1:5" s="90" customFormat="1" ht="12.75">
      <c r="A1065" s="54"/>
      <c r="B1065" s="126"/>
      <c r="C1065" s="127"/>
      <c r="D1065" s="126"/>
      <c r="E1065" s="127"/>
    </row>
    <row r="1066" spans="1:5" s="90" customFormat="1" ht="12.75">
      <c r="A1066" s="54"/>
      <c r="B1066" s="126"/>
      <c r="C1066" s="127"/>
      <c r="D1066" s="126"/>
      <c r="E1066" s="127"/>
    </row>
    <row r="1067" spans="1:5" s="90" customFormat="1" ht="12.75">
      <c r="A1067" s="54"/>
      <c r="B1067" s="126"/>
      <c r="C1067" s="127"/>
      <c r="D1067" s="126"/>
      <c r="E1067" s="127"/>
    </row>
    <row r="1068" spans="1:5" s="90" customFormat="1" ht="12.75">
      <c r="A1068" s="54"/>
      <c r="B1068" s="126"/>
      <c r="C1068" s="127"/>
      <c r="D1068" s="126"/>
      <c r="E1068" s="127"/>
    </row>
    <row r="1069" spans="1:5" s="90" customFormat="1" ht="12.75">
      <c r="A1069" s="54"/>
      <c r="B1069" s="126"/>
      <c r="C1069" s="127"/>
      <c r="D1069" s="126"/>
      <c r="E1069" s="127"/>
    </row>
    <row r="1070" spans="1:5" s="90" customFormat="1" ht="12.75">
      <c r="A1070" s="54"/>
      <c r="B1070" s="126"/>
      <c r="C1070" s="127"/>
      <c r="D1070" s="126"/>
      <c r="E1070" s="127"/>
    </row>
    <row r="1071" spans="1:5" s="90" customFormat="1" ht="12.75">
      <c r="A1071" s="54"/>
      <c r="B1071" s="126"/>
      <c r="C1071" s="127"/>
      <c r="D1071" s="126"/>
      <c r="E1071" s="127"/>
    </row>
    <row r="1072" spans="1:5" s="90" customFormat="1" ht="12.75">
      <c r="A1072" s="54"/>
      <c r="B1072" s="126"/>
      <c r="C1072" s="127"/>
      <c r="D1072" s="126"/>
      <c r="E1072" s="127"/>
    </row>
    <row r="1073" spans="1:5" s="90" customFormat="1" ht="12.75">
      <c r="A1073" s="54"/>
      <c r="B1073" s="126"/>
      <c r="C1073" s="127"/>
      <c r="D1073" s="126"/>
      <c r="E1073" s="127"/>
    </row>
    <row r="1074" spans="1:5" s="90" customFormat="1" ht="12.75">
      <c r="A1074" s="54"/>
      <c r="B1074" s="126"/>
      <c r="C1074" s="127"/>
      <c r="D1074" s="126"/>
      <c r="E1074" s="127"/>
    </row>
    <row r="1075" spans="1:5" s="90" customFormat="1" ht="12.75">
      <c r="A1075" s="54"/>
      <c r="B1075" s="126"/>
      <c r="C1075" s="127"/>
      <c r="D1075" s="126"/>
      <c r="E1075" s="127"/>
    </row>
    <row r="1076" spans="1:5" s="90" customFormat="1" ht="12.75">
      <c r="A1076" s="54"/>
      <c r="B1076" s="126"/>
      <c r="C1076" s="127"/>
      <c r="D1076" s="126"/>
      <c r="E1076" s="127"/>
    </row>
    <row r="1077" spans="1:5" s="90" customFormat="1" ht="12.75">
      <c r="A1077" s="54"/>
      <c r="B1077" s="126"/>
      <c r="C1077" s="127"/>
      <c r="D1077" s="126"/>
      <c r="E1077" s="127"/>
    </row>
    <row r="1078" spans="1:5" s="90" customFormat="1" ht="12.75">
      <c r="A1078" s="54"/>
      <c r="B1078" s="126"/>
      <c r="C1078" s="127"/>
      <c r="D1078" s="126"/>
      <c r="E1078" s="127"/>
    </row>
    <row r="1079" spans="1:5" s="90" customFormat="1" ht="12.75">
      <c r="A1079" s="54"/>
      <c r="B1079" s="126"/>
      <c r="C1079" s="127"/>
      <c r="D1079" s="126"/>
      <c r="E1079" s="127"/>
    </row>
    <row r="1080" spans="1:5" s="90" customFormat="1" ht="12.75">
      <c r="A1080" s="54"/>
      <c r="B1080" s="126"/>
      <c r="C1080" s="127"/>
      <c r="D1080" s="126"/>
      <c r="E1080" s="127"/>
    </row>
    <row r="1081" spans="1:5" s="90" customFormat="1" ht="12.75">
      <c r="A1081" s="54"/>
      <c r="B1081" s="126"/>
      <c r="C1081" s="127"/>
      <c r="D1081" s="126"/>
      <c r="E1081" s="127"/>
    </row>
    <row r="1082" spans="1:5" s="90" customFormat="1" ht="12.75">
      <c r="A1082" s="54"/>
      <c r="B1082" s="126"/>
      <c r="C1082" s="127"/>
      <c r="D1082" s="126"/>
      <c r="E1082" s="127"/>
    </row>
    <row r="1083" spans="1:5" s="90" customFormat="1" ht="12.75">
      <c r="A1083" s="54"/>
      <c r="B1083" s="126"/>
      <c r="C1083" s="127"/>
      <c r="D1083" s="126"/>
      <c r="E1083" s="127"/>
    </row>
    <row r="1084" spans="1:5" s="90" customFormat="1" ht="12.75">
      <c r="A1084" s="54"/>
      <c r="B1084" s="126"/>
      <c r="C1084" s="127"/>
      <c r="D1084" s="126"/>
      <c r="E1084" s="127"/>
    </row>
    <row r="1085" spans="1:5" s="90" customFormat="1" ht="12.75">
      <c r="A1085" s="54"/>
      <c r="B1085" s="126"/>
      <c r="C1085" s="127"/>
      <c r="D1085" s="126"/>
      <c r="E1085" s="127"/>
    </row>
    <row r="1086" spans="1:5" s="90" customFormat="1" ht="12.75">
      <c r="A1086" s="54"/>
      <c r="B1086" s="126"/>
      <c r="C1086" s="127"/>
      <c r="D1086" s="126"/>
      <c r="E1086" s="127"/>
    </row>
    <row r="1087" spans="1:5" s="90" customFormat="1" ht="12.75">
      <c r="A1087" s="54"/>
      <c r="B1087" s="126"/>
      <c r="C1087" s="127"/>
      <c r="D1087" s="126"/>
      <c r="E1087" s="127"/>
    </row>
    <row r="1088" spans="1:5" s="90" customFormat="1" ht="12.75">
      <c r="A1088" s="54"/>
      <c r="B1088" s="126"/>
      <c r="C1088" s="127"/>
      <c r="D1088" s="126"/>
      <c r="E1088" s="127"/>
    </row>
    <row r="1089" spans="1:5" s="90" customFormat="1" ht="12.75">
      <c r="A1089" s="54"/>
      <c r="B1089" s="126"/>
      <c r="C1089" s="127"/>
      <c r="D1089" s="126"/>
      <c r="E1089" s="127"/>
    </row>
    <row r="1090" spans="1:5" s="90" customFormat="1" ht="12.75">
      <c r="A1090" s="54"/>
      <c r="B1090" s="126"/>
      <c r="C1090" s="127"/>
      <c r="D1090" s="126"/>
      <c r="E1090" s="127"/>
    </row>
    <row r="1091" spans="1:5" s="90" customFormat="1" ht="12.75">
      <c r="A1091" s="54"/>
      <c r="B1091" s="126"/>
      <c r="C1091" s="127"/>
      <c r="D1091" s="126"/>
      <c r="E1091" s="127"/>
    </row>
    <row r="1092" spans="1:5" s="90" customFormat="1" ht="12.75">
      <c r="A1092" s="54"/>
      <c r="B1092" s="126"/>
      <c r="C1092" s="127"/>
      <c r="D1092" s="126"/>
      <c r="E1092" s="127"/>
    </row>
    <row r="1093" spans="1:5" s="90" customFormat="1" ht="12.75">
      <c r="A1093" s="54"/>
      <c r="B1093" s="126"/>
      <c r="C1093" s="127"/>
      <c r="D1093" s="126"/>
      <c r="E1093" s="127"/>
    </row>
    <row r="1094" spans="1:5" s="90" customFormat="1" ht="12.75">
      <c r="A1094" s="54"/>
      <c r="B1094" s="126"/>
      <c r="C1094" s="127"/>
      <c r="D1094" s="126"/>
      <c r="E1094" s="127"/>
    </row>
    <row r="1095" spans="1:5" s="90" customFormat="1" ht="12.75">
      <c r="A1095" s="54"/>
      <c r="B1095" s="126"/>
      <c r="C1095" s="127"/>
      <c r="D1095" s="126"/>
      <c r="E1095" s="127"/>
    </row>
    <row r="1096" spans="1:5" s="90" customFormat="1" ht="12.75">
      <c r="A1096" s="54"/>
      <c r="B1096" s="126"/>
      <c r="C1096" s="127"/>
      <c r="D1096" s="126"/>
      <c r="E1096" s="127"/>
    </row>
    <row r="1097" spans="1:5" s="90" customFormat="1" ht="12.75">
      <c r="A1097" s="54"/>
      <c r="B1097" s="126"/>
      <c r="C1097" s="127"/>
      <c r="D1097" s="126"/>
      <c r="E1097" s="127"/>
    </row>
    <row r="1098" spans="1:5" s="90" customFormat="1" ht="12.75">
      <c r="A1098" s="54"/>
      <c r="B1098" s="126"/>
      <c r="C1098" s="127"/>
      <c r="D1098" s="126"/>
      <c r="E1098" s="127"/>
    </row>
    <row r="1099" spans="1:5" s="90" customFormat="1" ht="12.75">
      <c r="A1099" s="54"/>
      <c r="B1099" s="126"/>
      <c r="C1099" s="127"/>
      <c r="D1099" s="126"/>
      <c r="E1099" s="127"/>
    </row>
    <row r="1100" spans="1:5" s="90" customFormat="1" ht="12.75">
      <c r="A1100" s="54"/>
      <c r="B1100" s="126"/>
      <c r="C1100" s="127"/>
      <c r="D1100" s="126"/>
      <c r="E1100" s="127"/>
    </row>
    <row r="1101" spans="1:5" s="90" customFormat="1" ht="12.75">
      <c r="A1101" s="54"/>
      <c r="B1101" s="126"/>
      <c r="C1101" s="127"/>
      <c r="D1101" s="126"/>
      <c r="E1101" s="127"/>
    </row>
    <row r="1102" spans="1:5" s="90" customFormat="1" ht="12.75">
      <c r="A1102" s="54"/>
      <c r="B1102" s="126"/>
      <c r="C1102" s="127"/>
      <c r="D1102" s="126"/>
      <c r="E1102" s="127"/>
    </row>
    <row r="1103" spans="1:5" s="90" customFormat="1" ht="12.75">
      <c r="A1103" s="54"/>
      <c r="B1103" s="126"/>
      <c r="C1103" s="127"/>
      <c r="D1103" s="126"/>
      <c r="E1103" s="127"/>
    </row>
    <row r="1104" spans="1:5" s="90" customFormat="1" ht="12.75">
      <c r="A1104" s="54"/>
      <c r="B1104" s="126"/>
      <c r="C1104" s="127"/>
      <c r="D1104" s="126"/>
      <c r="E1104" s="127"/>
    </row>
    <row r="1105" spans="1:5" s="90" customFormat="1" ht="12.75">
      <c r="A1105" s="54"/>
      <c r="B1105" s="126"/>
      <c r="C1105" s="127"/>
      <c r="D1105" s="126"/>
      <c r="E1105" s="127"/>
    </row>
    <row r="1106" spans="1:5" s="90" customFormat="1" ht="12.75">
      <c r="A1106" s="54"/>
      <c r="B1106" s="126"/>
      <c r="C1106" s="127"/>
      <c r="D1106" s="126"/>
      <c r="E1106" s="127"/>
    </row>
    <row r="1107" spans="1:5" s="90" customFormat="1" ht="12.75">
      <c r="A1107" s="54"/>
      <c r="B1107" s="126"/>
      <c r="C1107" s="127"/>
      <c r="D1107" s="126"/>
      <c r="E1107" s="127"/>
    </row>
    <row r="1108" spans="1:5" s="90" customFormat="1" ht="12.75">
      <c r="A1108" s="54"/>
      <c r="B1108" s="126"/>
      <c r="C1108" s="127"/>
      <c r="D1108" s="126"/>
      <c r="E1108" s="127"/>
    </row>
    <row r="1109" spans="1:5" s="90" customFormat="1" ht="12.75">
      <c r="A1109" s="54"/>
      <c r="B1109" s="126"/>
      <c r="C1109" s="127"/>
      <c r="D1109" s="126"/>
      <c r="E1109" s="127"/>
    </row>
    <row r="1110" spans="1:5" s="90" customFormat="1" ht="12.75">
      <c r="A1110" s="54"/>
      <c r="B1110" s="126"/>
      <c r="C1110" s="127"/>
      <c r="D1110" s="126"/>
      <c r="E1110" s="127"/>
    </row>
    <row r="1111" spans="1:5" s="90" customFormat="1" ht="12.75">
      <c r="A1111" s="54"/>
      <c r="B1111" s="126"/>
      <c r="C1111" s="127"/>
      <c r="D1111" s="126"/>
      <c r="E1111" s="127"/>
    </row>
    <row r="1112" spans="1:5" s="90" customFormat="1" ht="12.75">
      <c r="A1112" s="54"/>
      <c r="B1112" s="126"/>
      <c r="C1112" s="127"/>
      <c r="D1112" s="126"/>
      <c r="E1112" s="127"/>
    </row>
    <row r="1113" spans="1:5" s="90" customFormat="1" ht="12.75">
      <c r="A1113" s="54"/>
      <c r="B1113" s="126"/>
      <c r="C1113" s="127"/>
      <c r="D1113" s="126"/>
      <c r="E1113" s="127"/>
    </row>
    <row r="1114" spans="1:5" s="90" customFormat="1" ht="12.75">
      <c r="A1114" s="54"/>
      <c r="B1114" s="126"/>
      <c r="C1114" s="127"/>
      <c r="D1114" s="126"/>
      <c r="E1114" s="127"/>
    </row>
    <row r="1115" spans="1:5" s="90" customFormat="1" ht="12.75">
      <c r="A1115" s="54"/>
      <c r="B1115" s="126"/>
      <c r="C1115" s="127"/>
      <c r="D1115" s="126"/>
      <c r="E1115" s="127"/>
    </row>
    <row r="1116" spans="1:5" s="90" customFormat="1" ht="12.75">
      <c r="A1116" s="54"/>
      <c r="B1116" s="126"/>
      <c r="C1116" s="127"/>
      <c r="D1116" s="126"/>
      <c r="E1116" s="127"/>
    </row>
    <row r="1117" spans="1:5" s="90" customFormat="1" ht="12.75">
      <c r="A1117" s="54"/>
      <c r="B1117" s="126"/>
      <c r="C1117" s="127"/>
      <c r="D1117" s="126"/>
      <c r="E1117" s="127"/>
    </row>
    <row r="1118" spans="1:5" s="90" customFormat="1" ht="12.75">
      <c r="A1118" s="54"/>
      <c r="B1118" s="126"/>
      <c r="C1118" s="127"/>
      <c r="D1118" s="126"/>
      <c r="E1118" s="127"/>
    </row>
    <row r="1119" spans="1:5" s="90" customFormat="1" ht="12.75">
      <c r="A1119" s="54"/>
      <c r="B1119" s="126"/>
      <c r="C1119" s="127"/>
      <c r="D1119" s="126"/>
      <c r="E1119" s="127"/>
    </row>
    <row r="1120" spans="1:5" s="90" customFormat="1" ht="12.75">
      <c r="A1120" s="54"/>
      <c r="B1120" s="126"/>
      <c r="C1120" s="127"/>
      <c r="D1120" s="126"/>
      <c r="E1120" s="127"/>
    </row>
    <row r="1121" spans="1:5" s="90" customFormat="1" ht="12.75">
      <c r="A1121" s="54"/>
      <c r="B1121" s="126"/>
      <c r="C1121" s="127"/>
      <c r="D1121" s="126"/>
      <c r="E1121" s="127"/>
    </row>
    <row r="1122" spans="1:5" s="90" customFormat="1" ht="12.75">
      <c r="A1122" s="54"/>
      <c r="B1122" s="126"/>
      <c r="C1122" s="127"/>
      <c r="D1122" s="126"/>
      <c r="E1122" s="127"/>
    </row>
    <row r="1123" spans="1:5" s="90" customFormat="1" ht="12.75">
      <c r="A1123" s="54"/>
      <c r="B1123" s="126"/>
      <c r="C1123" s="127"/>
      <c r="D1123" s="126"/>
      <c r="E1123" s="127"/>
    </row>
    <row r="1124" spans="1:5" s="90" customFormat="1" ht="12.75">
      <c r="A1124" s="54"/>
      <c r="B1124" s="126"/>
      <c r="C1124" s="127"/>
      <c r="D1124" s="126"/>
      <c r="E1124" s="127"/>
    </row>
    <row r="1125" spans="1:5" s="90" customFormat="1" ht="12.75">
      <c r="A1125" s="54"/>
      <c r="B1125" s="126"/>
      <c r="C1125" s="127"/>
      <c r="D1125" s="126"/>
      <c r="E1125" s="127"/>
    </row>
    <row r="1126" spans="1:5" s="90" customFormat="1" ht="12.75">
      <c r="A1126" s="54"/>
      <c r="B1126" s="126"/>
      <c r="C1126" s="127"/>
      <c r="D1126" s="126"/>
      <c r="E1126" s="127"/>
    </row>
    <row r="1127" spans="1:5" s="90" customFormat="1" ht="12.75">
      <c r="A1127" s="54"/>
      <c r="B1127" s="126"/>
      <c r="C1127" s="127"/>
      <c r="D1127" s="126"/>
      <c r="E1127" s="127"/>
    </row>
    <row r="1128" spans="1:5" s="90" customFormat="1" ht="12.75">
      <c r="A1128" s="54"/>
      <c r="B1128" s="126"/>
      <c r="C1128" s="127"/>
      <c r="D1128" s="126"/>
      <c r="E1128" s="127"/>
    </row>
    <row r="1129" spans="1:5" s="90" customFormat="1" ht="12.75">
      <c r="A1129" s="54"/>
      <c r="B1129" s="126"/>
      <c r="C1129" s="127"/>
      <c r="D1129" s="126"/>
      <c r="E1129" s="127"/>
    </row>
    <row r="1130" spans="1:5" s="90" customFormat="1" ht="12.75">
      <c r="A1130" s="54"/>
      <c r="B1130" s="126"/>
      <c r="C1130" s="127"/>
      <c r="D1130" s="126"/>
      <c r="E1130" s="127"/>
    </row>
    <row r="1131" spans="1:5" s="90" customFormat="1" ht="12.75">
      <c r="A1131" s="54"/>
      <c r="B1131" s="126"/>
      <c r="C1131" s="127"/>
      <c r="D1131" s="126"/>
      <c r="E1131" s="127"/>
    </row>
    <row r="1132" spans="1:5" s="90" customFormat="1" ht="12.75">
      <c r="A1132" s="54"/>
      <c r="B1132" s="126"/>
      <c r="C1132" s="127"/>
      <c r="D1132" s="126"/>
      <c r="E1132" s="127"/>
    </row>
    <row r="1133" spans="1:5" s="90" customFormat="1" ht="12.75">
      <c r="A1133" s="54"/>
      <c r="B1133" s="126"/>
      <c r="C1133" s="127"/>
      <c r="D1133" s="126"/>
      <c r="E1133" s="127"/>
    </row>
    <row r="1134" spans="1:5" s="90" customFormat="1" ht="12.75">
      <c r="A1134" s="54"/>
      <c r="B1134" s="126"/>
      <c r="C1134" s="127"/>
      <c r="D1134" s="126"/>
      <c r="E1134" s="127"/>
    </row>
    <row r="1135" spans="1:5" s="90" customFormat="1" ht="12.75">
      <c r="A1135" s="54"/>
      <c r="B1135" s="126"/>
      <c r="C1135" s="127"/>
      <c r="D1135" s="126"/>
      <c r="E1135" s="127"/>
    </row>
    <row r="1136" spans="1:5" s="90" customFormat="1" ht="12.75">
      <c r="A1136" s="54"/>
      <c r="B1136" s="126"/>
      <c r="C1136" s="127"/>
      <c r="D1136" s="126"/>
      <c r="E1136" s="127"/>
    </row>
    <row r="1137" spans="1:5" s="90" customFormat="1" ht="12.75">
      <c r="A1137" s="54"/>
      <c r="B1137" s="126"/>
      <c r="C1137" s="127"/>
      <c r="D1137" s="126"/>
      <c r="E1137" s="127"/>
    </row>
    <row r="1138" spans="1:5" s="90" customFormat="1" ht="12.75">
      <c r="A1138" s="54"/>
      <c r="B1138" s="126"/>
      <c r="C1138" s="127"/>
      <c r="D1138" s="126"/>
      <c r="E1138" s="127"/>
    </row>
    <row r="1139" spans="1:5" s="90" customFormat="1" ht="12.75">
      <c r="A1139" s="54"/>
      <c r="B1139" s="126"/>
      <c r="C1139" s="127"/>
      <c r="D1139" s="126"/>
      <c r="E1139" s="127"/>
    </row>
    <row r="1140" spans="1:5" s="90" customFormat="1" ht="12.75">
      <c r="A1140" s="54"/>
      <c r="B1140" s="126"/>
      <c r="C1140" s="127"/>
      <c r="D1140" s="126"/>
      <c r="E1140" s="127"/>
    </row>
    <row r="1141" spans="1:5" s="90" customFormat="1" ht="12.75">
      <c r="A1141" s="54"/>
      <c r="B1141" s="126"/>
      <c r="C1141" s="127"/>
      <c r="D1141" s="126"/>
      <c r="E1141" s="127"/>
    </row>
    <row r="1142" spans="1:5" s="90" customFormat="1" ht="12.75">
      <c r="A1142" s="54"/>
      <c r="B1142" s="126"/>
      <c r="C1142" s="127"/>
      <c r="D1142" s="126"/>
      <c r="E1142" s="127"/>
    </row>
    <row r="1143" spans="1:5" s="90" customFormat="1" ht="12.75">
      <c r="A1143" s="54"/>
      <c r="B1143" s="126"/>
      <c r="C1143" s="127"/>
      <c r="D1143" s="126"/>
      <c r="E1143" s="127"/>
    </row>
    <row r="1144" spans="1:5" s="90" customFormat="1" ht="12.75">
      <c r="A1144" s="54"/>
      <c r="B1144" s="126"/>
      <c r="C1144" s="127"/>
      <c r="D1144" s="126"/>
      <c r="E1144" s="127"/>
    </row>
    <row r="1145" spans="1:5" s="90" customFormat="1" ht="12.75">
      <c r="A1145" s="54"/>
      <c r="B1145" s="126"/>
      <c r="C1145" s="127"/>
      <c r="D1145" s="126"/>
      <c r="E1145" s="127"/>
    </row>
    <row r="1146" spans="1:5" s="90" customFormat="1" ht="12.75">
      <c r="A1146" s="54"/>
      <c r="B1146" s="126"/>
      <c r="C1146" s="127"/>
      <c r="D1146" s="126"/>
      <c r="E1146" s="127"/>
    </row>
    <row r="1147" spans="1:5" s="90" customFormat="1" ht="12.75">
      <c r="A1147" s="54"/>
      <c r="B1147" s="126"/>
      <c r="C1147" s="127"/>
      <c r="D1147" s="126"/>
      <c r="E1147" s="127"/>
    </row>
    <row r="1148" spans="1:5" s="90" customFormat="1" ht="12.75">
      <c r="A1148" s="54"/>
      <c r="B1148" s="126"/>
      <c r="C1148" s="127"/>
      <c r="D1148" s="126"/>
      <c r="E1148" s="127"/>
    </row>
    <row r="1149" spans="1:5" s="90" customFormat="1" ht="12.75">
      <c r="A1149" s="54"/>
      <c r="B1149" s="126"/>
      <c r="C1149" s="127"/>
      <c r="D1149" s="126"/>
      <c r="E1149" s="127"/>
    </row>
    <row r="1150" spans="1:5" s="90" customFormat="1" ht="12.75">
      <c r="A1150" s="54"/>
      <c r="B1150" s="126"/>
      <c r="C1150" s="127"/>
      <c r="D1150" s="126"/>
      <c r="E1150" s="127"/>
    </row>
    <row r="1151" spans="1:5" s="90" customFormat="1" ht="12.75">
      <c r="A1151" s="54"/>
      <c r="B1151" s="126"/>
      <c r="C1151" s="127"/>
      <c r="D1151" s="126"/>
      <c r="E1151" s="127"/>
    </row>
    <row r="1152" spans="1:5" s="90" customFormat="1" ht="12.75">
      <c r="A1152" s="54"/>
      <c r="B1152" s="126"/>
      <c r="C1152" s="127"/>
      <c r="D1152" s="126"/>
      <c r="E1152" s="127"/>
    </row>
    <row r="1153" spans="1:5" s="90" customFormat="1" ht="12.75">
      <c r="A1153" s="54"/>
      <c r="B1153" s="126"/>
      <c r="C1153" s="127"/>
      <c r="D1153" s="126"/>
      <c r="E1153" s="127"/>
    </row>
    <row r="1154" spans="1:5" s="90" customFormat="1" ht="12.75">
      <c r="A1154" s="54"/>
      <c r="B1154" s="126"/>
      <c r="C1154" s="127"/>
      <c r="D1154" s="126"/>
      <c r="E1154" s="127"/>
    </row>
    <row r="1155" spans="1:5" s="90" customFormat="1" ht="12.75">
      <c r="A1155" s="54"/>
      <c r="B1155" s="126"/>
      <c r="C1155" s="127"/>
      <c r="D1155" s="126"/>
      <c r="E1155" s="127"/>
    </row>
    <row r="1156" spans="1:5" s="90" customFormat="1" ht="12.75">
      <c r="A1156" s="54"/>
      <c r="B1156" s="126"/>
      <c r="C1156" s="127"/>
      <c r="D1156" s="126"/>
      <c r="E1156" s="127"/>
    </row>
    <row r="1157" spans="1:5" s="90" customFormat="1" ht="12.75">
      <c r="A1157" s="54"/>
      <c r="B1157" s="126"/>
      <c r="C1157" s="127"/>
      <c r="D1157" s="126"/>
      <c r="E1157" s="127"/>
    </row>
    <row r="1158" spans="1:5" s="90" customFormat="1" ht="12.75">
      <c r="A1158" s="54"/>
      <c r="B1158" s="126"/>
      <c r="C1158" s="127"/>
      <c r="D1158" s="126"/>
      <c r="E1158" s="127"/>
    </row>
    <row r="1159" spans="1:5" s="90" customFormat="1" ht="12.75">
      <c r="A1159" s="54"/>
      <c r="B1159" s="126"/>
      <c r="C1159" s="127"/>
      <c r="D1159" s="126"/>
      <c r="E1159" s="127"/>
    </row>
    <row r="1160" spans="1:5" s="90" customFormat="1" ht="12.75">
      <c r="A1160" s="54"/>
      <c r="B1160" s="126"/>
      <c r="C1160" s="127"/>
      <c r="D1160" s="126"/>
      <c r="E1160" s="127"/>
    </row>
    <row r="1161" spans="1:5" s="90" customFormat="1" ht="12.75">
      <c r="A1161" s="54"/>
      <c r="B1161" s="126"/>
      <c r="C1161" s="127"/>
      <c r="D1161" s="126"/>
      <c r="E1161" s="127"/>
    </row>
    <row r="1162" spans="1:5" s="90" customFormat="1" ht="12.75">
      <c r="A1162" s="54"/>
      <c r="B1162" s="126"/>
      <c r="C1162" s="127"/>
      <c r="D1162" s="126"/>
      <c r="E1162" s="127"/>
    </row>
    <row r="1163" spans="1:5" s="90" customFormat="1" ht="12.75">
      <c r="A1163" s="54"/>
      <c r="B1163" s="126"/>
      <c r="C1163" s="127"/>
      <c r="D1163" s="126"/>
      <c r="E1163" s="127"/>
    </row>
    <row r="1164" spans="1:5" s="90" customFormat="1" ht="12.75">
      <c r="A1164" s="54"/>
      <c r="B1164" s="126"/>
      <c r="C1164" s="127"/>
      <c r="D1164" s="126"/>
      <c r="E1164" s="127"/>
    </row>
    <row r="1165" spans="1:5" s="90" customFormat="1" ht="12.75">
      <c r="A1165" s="54"/>
      <c r="B1165" s="126"/>
      <c r="C1165" s="127"/>
      <c r="D1165" s="126"/>
      <c r="E1165" s="127"/>
    </row>
    <row r="1166" spans="1:5" s="90" customFormat="1" ht="12.75">
      <c r="A1166" s="54"/>
      <c r="B1166" s="126"/>
      <c r="C1166" s="127"/>
      <c r="D1166" s="126"/>
      <c r="E1166" s="127"/>
    </row>
    <row r="1167" spans="1:5" s="90" customFormat="1" ht="12.75">
      <c r="A1167" s="54"/>
      <c r="B1167" s="126"/>
      <c r="C1167" s="127"/>
      <c r="D1167" s="126"/>
      <c r="E1167" s="127"/>
    </row>
    <row r="1168" spans="1:5" s="90" customFormat="1" ht="12.75">
      <c r="A1168" s="54"/>
      <c r="B1168" s="126"/>
      <c r="C1168" s="127"/>
      <c r="D1168" s="126"/>
      <c r="E1168" s="127"/>
    </row>
    <row r="1169" spans="1:5" s="90" customFormat="1" ht="12.75">
      <c r="A1169" s="54"/>
      <c r="B1169" s="126"/>
      <c r="C1169" s="127"/>
      <c r="D1169" s="126"/>
      <c r="E1169" s="127"/>
    </row>
    <row r="1170" spans="1:5" s="90" customFormat="1" ht="12.75">
      <c r="A1170" s="54"/>
      <c r="B1170" s="126"/>
      <c r="C1170" s="127"/>
      <c r="D1170" s="126"/>
      <c r="E1170" s="127"/>
    </row>
    <row r="1171" spans="1:5" s="90" customFormat="1" ht="12.75">
      <c r="A1171" s="54"/>
      <c r="B1171" s="126"/>
      <c r="C1171" s="127"/>
      <c r="D1171" s="126"/>
      <c r="E1171" s="127"/>
    </row>
    <row r="1172" spans="1:5" s="90" customFormat="1" ht="12.75">
      <c r="A1172" s="54"/>
      <c r="B1172" s="126"/>
      <c r="C1172" s="127"/>
      <c r="D1172" s="126"/>
      <c r="E1172" s="127"/>
    </row>
    <row r="1173" spans="1:5" s="90" customFormat="1" ht="12.75">
      <c r="A1173" s="54"/>
      <c r="B1173" s="126"/>
      <c r="C1173" s="127"/>
      <c r="D1173" s="126"/>
      <c r="E1173" s="127"/>
    </row>
    <row r="1174" spans="1:5" s="90" customFormat="1" ht="12.75">
      <c r="A1174" s="54"/>
      <c r="B1174" s="126"/>
      <c r="C1174" s="127"/>
      <c r="D1174" s="126"/>
      <c r="E1174" s="127"/>
    </row>
    <row r="1175" spans="1:5" s="90" customFormat="1" ht="12.75">
      <c r="A1175" s="54"/>
      <c r="B1175" s="126"/>
      <c r="C1175" s="127"/>
      <c r="D1175" s="126"/>
      <c r="E1175" s="127"/>
    </row>
    <row r="1176" spans="1:5" s="90" customFormat="1" ht="12.75">
      <c r="A1176" s="54"/>
      <c r="B1176" s="126"/>
      <c r="C1176" s="127"/>
      <c r="D1176" s="126"/>
      <c r="E1176" s="127"/>
    </row>
    <row r="1177" spans="1:5" s="90" customFormat="1" ht="12.75">
      <c r="A1177" s="54"/>
      <c r="B1177" s="126"/>
      <c r="C1177" s="127"/>
      <c r="D1177" s="126"/>
      <c r="E1177" s="127"/>
    </row>
    <row r="1178" spans="1:5" s="90" customFormat="1" ht="12.75">
      <c r="A1178" s="54"/>
      <c r="B1178" s="126"/>
      <c r="C1178" s="127"/>
      <c r="D1178" s="126"/>
      <c r="E1178" s="127"/>
    </row>
    <row r="1179" spans="1:5" s="90" customFormat="1" ht="12.75">
      <c r="A1179" s="54"/>
      <c r="B1179" s="126"/>
      <c r="C1179" s="127"/>
      <c r="D1179" s="126"/>
      <c r="E1179" s="127"/>
    </row>
    <row r="1180" spans="1:5" s="90" customFormat="1" ht="12.75">
      <c r="A1180" s="54"/>
      <c r="B1180" s="126"/>
      <c r="C1180" s="127"/>
      <c r="D1180" s="126"/>
      <c r="E1180" s="127"/>
    </row>
    <row r="1181" spans="1:5" s="90" customFormat="1" ht="12.75">
      <c r="A1181" s="54"/>
      <c r="B1181" s="126"/>
      <c r="C1181" s="127"/>
      <c r="D1181" s="126"/>
      <c r="E1181" s="127"/>
    </row>
    <row r="1182" spans="1:5" s="90" customFormat="1" ht="12.75">
      <c r="A1182" s="54"/>
      <c r="B1182" s="126"/>
      <c r="C1182" s="127"/>
      <c r="D1182" s="126"/>
      <c r="E1182" s="127"/>
    </row>
    <row r="1183" spans="1:5" s="90" customFormat="1" ht="12.75">
      <c r="A1183" s="54"/>
      <c r="B1183" s="126"/>
      <c r="C1183" s="127"/>
      <c r="D1183" s="126"/>
      <c r="E1183" s="127"/>
    </row>
    <row r="1184" spans="1:5" s="90" customFormat="1" ht="12.75">
      <c r="A1184" s="54"/>
      <c r="B1184" s="126"/>
      <c r="C1184" s="127"/>
      <c r="D1184" s="126"/>
      <c r="E1184" s="127"/>
    </row>
    <row r="1185" spans="1:5" s="90" customFormat="1" ht="12.75">
      <c r="A1185" s="54"/>
      <c r="B1185" s="126"/>
      <c r="C1185" s="127"/>
      <c r="D1185" s="126"/>
      <c r="E1185" s="127"/>
    </row>
    <row r="1186" spans="1:5" s="90" customFormat="1" ht="12.75">
      <c r="A1186" s="54"/>
      <c r="B1186" s="126"/>
      <c r="C1186" s="127"/>
      <c r="D1186" s="126"/>
      <c r="E1186" s="127"/>
    </row>
    <row r="1187" spans="1:5" s="90" customFormat="1" ht="12.75">
      <c r="A1187" s="54"/>
      <c r="B1187" s="126"/>
      <c r="C1187" s="127"/>
      <c r="D1187" s="126"/>
      <c r="E1187" s="127"/>
    </row>
    <row r="1188" spans="1:5" s="90" customFormat="1" ht="12.75">
      <c r="A1188" s="54"/>
      <c r="B1188" s="126"/>
      <c r="C1188" s="127"/>
      <c r="D1188" s="126"/>
      <c r="E1188" s="127"/>
    </row>
    <row r="1189" spans="1:5" s="90" customFormat="1" ht="12.75">
      <c r="A1189" s="54"/>
      <c r="B1189" s="126"/>
      <c r="C1189" s="127"/>
      <c r="D1189" s="126"/>
      <c r="E1189" s="127"/>
    </row>
    <row r="1190" spans="1:5" s="90" customFormat="1" ht="12.75">
      <c r="A1190" s="54"/>
      <c r="B1190" s="126"/>
      <c r="C1190" s="127"/>
      <c r="D1190" s="126"/>
      <c r="E1190" s="127"/>
    </row>
    <row r="1191" spans="1:5" s="90" customFormat="1" ht="12.75">
      <c r="A1191" s="54"/>
      <c r="B1191" s="126"/>
      <c r="C1191" s="127"/>
      <c r="D1191" s="126"/>
      <c r="E1191" s="127"/>
    </row>
    <row r="1192" spans="1:5" s="90" customFormat="1" ht="12.75">
      <c r="A1192" s="54"/>
      <c r="B1192" s="126"/>
      <c r="C1192" s="127"/>
      <c r="D1192" s="126"/>
      <c r="E1192" s="127"/>
    </row>
    <row r="1193" spans="1:5" s="90" customFormat="1" ht="12.75">
      <c r="A1193" s="54"/>
      <c r="B1193" s="126"/>
      <c r="C1193" s="127"/>
      <c r="D1193" s="126"/>
      <c r="E1193" s="127"/>
    </row>
    <row r="1194" spans="1:5" s="90" customFormat="1" ht="12.75">
      <c r="A1194" s="54"/>
      <c r="B1194" s="126"/>
      <c r="C1194" s="127"/>
      <c r="D1194" s="126"/>
      <c r="E1194" s="127"/>
    </row>
    <row r="1195" spans="1:5" s="90" customFormat="1" ht="12.75">
      <c r="A1195" s="54"/>
      <c r="B1195" s="126"/>
      <c r="C1195" s="127"/>
      <c r="D1195" s="126"/>
      <c r="E1195" s="127"/>
    </row>
    <row r="1196" spans="1:5" s="90" customFormat="1" ht="12.75">
      <c r="A1196" s="54"/>
      <c r="B1196" s="126"/>
      <c r="C1196" s="127"/>
      <c r="D1196" s="126"/>
      <c r="E1196" s="127"/>
    </row>
    <row r="1197" spans="1:5" s="90" customFormat="1" ht="12.75">
      <c r="A1197" s="54"/>
      <c r="B1197" s="126"/>
      <c r="C1197" s="127"/>
      <c r="D1197" s="126"/>
      <c r="E1197" s="127"/>
    </row>
    <row r="1198" spans="1:5" s="90" customFormat="1" ht="12.75">
      <c r="A1198" s="54"/>
      <c r="B1198" s="126"/>
      <c r="C1198" s="127"/>
      <c r="D1198" s="126"/>
      <c r="E1198" s="127"/>
    </row>
    <row r="1199" spans="1:5" s="90" customFormat="1" ht="12.75">
      <c r="A1199" s="54"/>
      <c r="B1199" s="126"/>
      <c r="C1199" s="127"/>
      <c r="D1199" s="126"/>
      <c r="E1199" s="127"/>
    </row>
    <row r="1200" spans="1:5" s="90" customFormat="1" ht="12.75">
      <c r="A1200" s="54"/>
      <c r="B1200" s="126"/>
      <c r="C1200" s="127"/>
      <c r="D1200" s="126"/>
      <c r="E1200" s="127"/>
    </row>
    <row r="1201" spans="1:5" s="90" customFormat="1" ht="12.75">
      <c r="A1201" s="54"/>
      <c r="B1201" s="126"/>
      <c r="C1201" s="127"/>
      <c r="D1201" s="126"/>
      <c r="E1201" s="127"/>
    </row>
    <row r="1202" spans="1:5" s="90" customFormat="1" ht="12.75">
      <c r="A1202" s="54"/>
      <c r="B1202" s="126"/>
      <c r="C1202" s="127"/>
      <c r="D1202" s="126"/>
      <c r="E1202" s="127"/>
    </row>
    <row r="1203" spans="1:5" s="90" customFormat="1" ht="12.75">
      <c r="A1203" s="54"/>
      <c r="B1203" s="126"/>
      <c r="C1203" s="127"/>
      <c r="D1203" s="126"/>
      <c r="E1203" s="127"/>
    </row>
    <row r="1204" spans="1:5" s="90" customFormat="1" ht="12.75">
      <c r="A1204" s="54"/>
      <c r="B1204" s="126"/>
      <c r="C1204" s="127"/>
      <c r="D1204" s="126"/>
      <c r="E1204" s="127"/>
    </row>
    <row r="1205" spans="1:5" s="90" customFormat="1" ht="12.75">
      <c r="A1205" s="54"/>
      <c r="B1205" s="126"/>
      <c r="C1205" s="127"/>
      <c r="D1205" s="126"/>
      <c r="E1205" s="127"/>
    </row>
    <row r="1206" spans="1:5" s="90" customFormat="1" ht="12.75">
      <c r="A1206" s="54"/>
      <c r="B1206" s="126"/>
      <c r="C1206" s="127"/>
      <c r="D1206" s="126"/>
      <c r="E1206" s="127"/>
    </row>
    <row r="1207" spans="1:5" s="90" customFormat="1" ht="12.75">
      <c r="A1207" s="54"/>
      <c r="B1207" s="126"/>
      <c r="C1207" s="127"/>
      <c r="D1207" s="126"/>
      <c r="E1207" s="127"/>
    </row>
    <row r="1208" spans="2:5" s="90" customFormat="1" ht="12.75">
      <c r="B1208" s="128"/>
      <c r="C1208" s="129"/>
      <c r="D1208" s="128"/>
      <c r="E1208" s="129"/>
    </row>
    <row r="1209" spans="2:5" s="90" customFormat="1" ht="12.75">
      <c r="B1209" s="128"/>
      <c r="C1209" s="129"/>
      <c r="D1209" s="128"/>
      <c r="E1209" s="129"/>
    </row>
    <row r="1210" spans="2:5" s="90" customFormat="1" ht="12.75">
      <c r="B1210" s="128"/>
      <c r="C1210" s="129"/>
      <c r="D1210" s="128"/>
      <c r="E1210" s="129"/>
    </row>
    <row r="1211" spans="2:5" s="90" customFormat="1" ht="12.75">
      <c r="B1211" s="128"/>
      <c r="C1211" s="129"/>
      <c r="D1211" s="128"/>
      <c r="E1211" s="129"/>
    </row>
    <row r="1212" spans="2:5" s="90" customFormat="1" ht="12.75">
      <c r="B1212" s="128"/>
      <c r="C1212" s="129"/>
      <c r="D1212" s="128"/>
      <c r="E1212" s="129"/>
    </row>
    <row r="1213" spans="2:5" s="90" customFormat="1" ht="12.75">
      <c r="B1213" s="128"/>
      <c r="C1213" s="129"/>
      <c r="D1213" s="128"/>
      <c r="E1213" s="129"/>
    </row>
    <row r="1214" spans="2:5" s="90" customFormat="1" ht="12.75">
      <c r="B1214" s="128"/>
      <c r="C1214" s="129"/>
      <c r="D1214" s="128"/>
      <c r="E1214" s="129"/>
    </row>
    <row r="1215" spans="2:5" s="90" customFormat="1" ht="12.75">
      <c r="B1215" s="128"/>
      <c r="C1215" s="129"/>
      <c r="D1215" s="128"/>
      <c r="E1215" s="129"/>
    </row>
    <row r="1216" spans="2:5" s="90" customFormat="1" ht="12.75">
      <c r="B1216" s="128"/>
      <c r="C1216" s="129"/>
      <c r="D1216" s="128"/>
      <c r="E1216" s="129"/>
    </row>
    <row r="1217" spans="2:5" s="90" customFormat="1" ht="12.75">
      <c r="B1217" s="128"/>
      <c r="C1217" s="129"/>
      <c r="D1217" s="128"/>
      <c r="E1217" s="129"/>
    </row>
    <row r="1218" spans="2:5" s="90" customFormat="1" ht="12.75">
      <c r="B1218" s="128"/>
      <c r="C1218" s="129"/>
      <c r="D1218" s="128"/>
      <c r="E1218" s="129"/>
    </row>
    <row r="1219" spans="2:5" s="90" customFormat="1" ht="12.75">
      <c r="B1219" s="128"/>
      <c r="C1219" s="129"/>
      <c r="D1219" s="128"/>
      <c r="E1219" s="129"/>
    </row>
    <row r="1220" spans="2:5" s="90" customFormat="1" ht="12.75">
      <c r="B1220" s="128"/>
      <c r="C1220" s="129"/>
      <c r="D1220" s="128"/>
      <c r="E1220" s="129"/>
    </row>
    <row r="1221" spans="2:5" s="90" customFormat="1" ht="12.75">
      <c r="B1221" s="128"/>
      <c r="C1221" s="129"/>
      <c r="D1221" s="128"/>
      <c r="E1221" s="129"/>
    </row>
    <row r="1222" spans="2:5" s="90" customFormat="1" ht="12.75">
      <c r="B1222" s="128"/>
      <c r="C1222" s="129"/>
      <c r="D1222" s="128"/>
      <c r="E1222" s="129"/>
    </row>
    <row r="1223" spans="2:5" s="90" customFormat="1" ht="12.75">
      <c r="B1223" s="128"/>
      <c r="C1223" s="129"/>
      <c r="D1223" s="128"/>
      <c r="E1223" s="129"/>
    </row>
    <row r="1224" spans="2:5" s="90" customFormat="1" ht="12.75">
      <c r="B1224" s="128"/>
      <c r="C1224" s="129"/>
      <c r="D1224" s="128"/>
      <c r="E1224" s="129"/>
    </row>
    <row r="1225" spans="2:5" s="90" customFormat="1" ht="12.75">
      <c r="B1225" s="128"/>
      <c r="C1225" s="129"/>
      <c r="D1225" s="128"/>
      <c r="E1225" s="129"/>
    </row>
    <row r="1226" spans="2:5" s="90" customFormat="1" ht="12.75">
      <c r="B1226" s="128"/>
      <c r="C1226" s="129"/>
      <c r="D1226" s="128"/>
      <c r="E1226" s="129"/>
    </row>
    <row r="1227" spans="2:5" s="90" customFormat="1" ht="12.75">
      <c r="B1227" s="128"/>
      <c r="C1227" s="129"/>
      <c r="D1227" s="128"/>
      <c r="E1227" s="129"/>
    </row>
    <row r="1228" spans="2:5" s="90" customFormat="1" ht="12.75">
      <c r="B1228" s="128"/>
      <c r="C1228" s="129"/>
      <c r="D1228" s="128"/>
      <c r="E1228" s="129"/>
    </row>
    <row r="1229" spans="2:5" s="90" customFormat="1" ht="12.75">
      <c r="B1229" s="128"/>
      <c r="C1229" s="129"/>
      <c r="D1229" s="128"/>
      <c r="E1229" s="129"/>
    </row>
    <row r="1230" spans="2:5" s="90" customFormat="1" ht="12.75">
      <c r="B1230" s="128"/>
      <c r="C1230" s="129"/>
      <c r="D1230" s="128"/>
      <c r="E1230" s="129"/>
    </row>
    <row r="1231" spans="2:5" s="90" customFormat="1" ht="12.75">
      <c r="B1231" s="128"/>
      <c r="C1231" s="129"/>
      <c r="D1231" s="128"/>
      <c r="E1231" s="129"/>
    </row>
    <row r="1232" spans="2:5" s="90" customFormat="1" ht="12.75">
      <c r="B1232" s="128"/>
      <c r="C1232" s="129"/>
      <c r="D1232" s="128"/>
      <c r="E1232" s="129"/>
    </row>
    <row r="1233" spans="2:5" s="90" customFormat="1" ht="12.75">
      <c r="B1233" s="128"/>
      <c r="C1233" s="129"/>
      <c r="D1233" s="128"/>
      <c r="E1233" s="129"/>
    </row>
    <row r="1234" spans="2:5" s="90" customFormat="1" ht="12.75">
      <c r="B1234" s="128"/>
      <c r="C1234" s="129"/>
      <c r="D1234" s="128"/>
      <c r="E1234" s="129"/>
    </row>
    <row r="1235" spans="2:5" s="90" customFormat="1" ht="12.75">
      <c r="B1235" s="128"/>
      <c r="C1235" s="129"/>
      <c r="D1235" s="128"/>
      <c r="E1235" s="129"/>
    </row>
    <row r="1236" spans="2:5" s="90" customFormat="1" ht="12.75">
      <c r="B1236" s="128"/>
      <c r="C1236" s="129"/>
      <c r="D1236" s="128"/>
      <c r="E1236" s="129"/>
    </row>
    <row r="1237" spans="2:5" s="90" customFormat="1" ht="12.75">
      <c r="B1237" s="128"/>
      <c r="C1237" s="129"/>
      <c r="D1237" s="128"/>
      <c r="E1237" s="129"/>
    </row>
    <row r="1238" spans="2:5" s="90" customFormat="1" ht="12.75">
      <c r="B1238" s="128"/>
      <c r="C1238" s="129"/>
      <c r="D1238" s="128"/>
      <c r="E1238" s="129"/>
    </row>
    <row r="1239" spans="2:5" s="90" customFormat="1" ht="12.75">
      <c r="B1239" s="128"/>
      <c r="C1239" s="129"/>
      <c r="D1239" s="128"/>
      <c r="E1239" s="129"/>
    </row>
    <row r="1240" spans="2:5" s="90" customFormat="1" ht="12.75">
      <c r="B1240" s="128"/>
      <c r="C1240" s="129"/>
      <c r="D1240" s="128"/>
      <c r="E1240" s="129"/>
    </row>
    <row r="1241" spans="2:5" s="90" customFormat="1" ht="12.75">
      <c r="B1241" s="128"/>
      <c r="C1241" s="129"/>
      <c r="D1241" s="128"/>
      <c r="E1241" s="129"/>
    </row>
    <row r="1242" spans="2:5" s="90" customFormat="1" ht="12.75">
      <c r="B1242" s="128"/>
      <c r="C1242" s="129"/>
      <c r="D1242" s="128"/>
      <c r="E1242" s="129"/>
    </row>
    <row r="1243" spans="2:5" s="90" customFormat="1" ht="12.75">
      <c r="B1243" s="128"/>
      <c r="C1243" s="129"/>
      <c r="D1243" s="128"/>
      <c r="E1243" s="129"/>
    </row>
    <row r="1244" spans="2:5" s="90" customFormat="1" ht="12.75">
      <c r="B1244" s="128"/>
      <c r="C1244" s="129"/>
      <c r="D1244" s="128"/>
      <c r="E1244" s="129"/>
    </row>
    <row r="1245" spans="2:5" s="90" customFormat="1" ht="12.75">
      <c r="B1245" s="128"/>
      <c r="C1245" s="129"/>
      <c r="D1245" s="128"/>
      <c r="E1245" s="129"/>
    </row>
    <row r="1246" spans="2:5" s="90" customFormat="1" ht="12.75">
      <c r="B1246" s="128"/>
      <c r="C1246" s="129"/>
      <c r="D1246" s="128"/>
      <c r="E1246" s="129"/>
    </row>
    <row r="1247" spans="2:5" s="90" customFormat="1" ht="12.75">
      <c r="B1247" s="128"/>
      <c r="C1247" s="129"/>
      <c r="D1247" s="128"/>
      <c r="E1247" s="129"/>
    </row>
    <row r="1248" spans="2:5" s="90" customFormat="1" ht="12.75">
      <c r="B1248" s="128"/>
      <c r="C1248" s="129"/>
      <c r="D1248" s="128"/>
      <c r="E1248" s="129"/>
    </row>
    <row r="1249" spans="2:5" s="90" customFormat="1" ht="12.75">
      <c r="B1249" s="128"/>
      <c r="C1249" s="129"/>
      <c r="D1249" s="128"/>
      <c r="E1249" s="129"/>
    </row>
    <row r="1250" spans="2:5" s="90" customFormat="1" ht="12.75">
      <c r="B1250" s="128"/>
      <c r="C1250" s="129"/>
      <c r="D1250" s="128"/>
      <c r="E1250" s="129"/>
    </row>
    <row r="1251" spans="2:5" s="90" customFormat="1" ht="12.75">
      <c r="B1251" s="128"/>
      <c r="C1251" s="129"/>
      <c r="D1251" s="128"/>
      <c r="E1251" s="129"/>
    </row>
    <row r="1252" spans="2:5" s="90" customFormat="1" ht="12.75">
      <c r="B1252" s="128"/>
      <c r="C1252" s="129"/>
      <c r="D1252" s="128"/>
      <c r="E1252" s="129"/>
    </row>
    <row r="1253" spans="2:5" s="90" customFormat="1" ht="12.75">
      <c r="B1253" s="128"/>
      <c r="C1253" s="129"/>
      <c r="D1253" s="128"/>
      <c r="E1253" s="129"/>
    </row>
    <row r="1254" spans="2:5" s="90" customFormat="1" ht="12.75">
      <c r="B1254" s="128"/>
      <c r="C1254" s="129"/>
      <c r="D1254" s="128"/>
      <c r="E1254" s="129"/>
    </row>
    <row r="1255" spans="2:5" s="90" customFormat="1" ht="12.75">
      <c r="B1255" s="128"/>
      <c r="C1255" s="129"/>
      <c r="D1255" s="128"/>
      <c r="E1255" s="129"/>
    </row>
    <row r="1256" spans="2:5" s="90" customFormat="1" ht="12.75">
      <c r="B1256" s="128"/>
      <c r="C1256" s="129"/>
      <c r="D1256" s="128"/>
      <c r="E1256" s="129"/>
    </row>
    <row r="1257" spans="2:5" s="90" customFormat="1" ht="12.75">
      <c r="B1257" s="128"/>
      <c r="C1257" s="129"/>
      <c r="D1257" s="128"/>
      <c r="E1257" s="129"/>
    </row>
    <row r="1258" spans="2:5" s="90" customFormat="1" ht="12.75">
      <c r="B1258" s="128"/>
      <c r="C1258" s="129"/>
      <c r="D1258" s="128"/>
      <c r="E1258" s="129"/>
    </row>
    <row r="1259" spans="2:5" s="90" customFormat="1" ht="12.75">
      <c r="B1259" s="128"/>
      <c r="C1259" s="129"/>
      <c r="D1259" s="128"/>
      <c r="E1259" s="129"/>
    </row>
    <row r="1260" spans="2:5" s="90" customFormat="1" ht="12.75">
      <c r="B1260" s="128"/>
      <c r="C1260" s="129"/>
      <c r="D1260" s="128"/>
      <c r="E1260" s="129"/>
    </row>
    <row r="1261" spans="2:5" s="90" customFormat="1" ht="12.75">
      <c r="B1261" s="128"/>
      <c r="C1261" s="129"/>
      <c r="D1261" s="128"/>
      <c r="E1261" s="129"/>
    </row>
    <row r="1262" spans="2:5" s="90" customFormat="1" ht="12.75">
      <c r="B1262" s="128"/>
      <c r="C1262" s="129"/>
      <c r="D1262" s="128"/>
      <c r="E1262" s="129"/>
    </row>
    <row r="1263" spans="2:5" s="90" customFormat="1" ht="12.75">
      <c r="B1263" s="128"/>
      <c r="C1263" s="129"/>
      <c r="D1263" s="128"/>
      <c r="E1263" s="129"/>
    </row>
    <row r="1264" spans="2:5" s="90" customFormat="1" ht="12.75">
      <c r="B1264" s="128"/>
      <c r="C1264" s="129"/>
      <c r="D1264" s="128"/>
      <c r="E1264" s="129"/>
    </row>
    <row r="1265" spans="2:5" s="90" customFormat="1" ht="12.75">
      <c r="B1265" s="128"/>
      <c r="C1265" s="129"/>
      <c r="D1265" s="128"/>
      <c r="E1265" s="129"/>
    </row>
    <row r="1266" spans="2:5" s="90" customFormat="1" ht="12.75">
      <c r="B1266" s="128"/>
      <c r="C1266" s="129"/>
      <c r="D1266" s="128"/>
      <c r="E1266" s="129"/>
    </row>
    <row r="1267" spans="2:5" s="90" customFormat="1" ht="12.75">
      <c r="B1267" s="128"/>
      <c r="C1267" s="129"/>
      <c r="D1267" s="128"/>
      <c r="E1267" s="129"/>
    </row>
    <row r="1268" spans="2:5" s="90" customFormat="1" ht="12.75">
      <c r="B1268" s="128"/>
      <c r="C1268" s="129"/>
      <c r="D1268" s="128"/>
      <c r="E1268" s="129"/>
    </row>
    <row r="1269" spans="2:5" s="90" customFormat="1" ht="12.75">
      <c r="B1269" s="128"/>
      <c r="C1269" s="129"/>
      <c r="D1269" s="128"/>
      <c r="E1269" s="129"/>
    </row>
    <row r="1270" spans="2:5" s="90" customFormat="1" ht="12.75">
      <c r="B1270" s="128"/>
      <c r="C1270" s="129"/>
      <c r="D1270" s="128"/>
      <c r="E1270" s="129"/>
    </row>
    <row r="1271" spans="2:5" s="90" customFormat="1" ht="12.75">
      <c r="B1271" s="128"/>
      <c r="C1271" s="129"/>
      <c r="D1271" s="128"/>
      <c r="E1271" s="129"/>
    </row>
    <row r="1272" spans="2:5" s="90" customFormat="1" ht="12.75">
      <c r="B1272" s="128"/>
      <c r="C1272" s="129"/>
      <c r="D1272" s="128"/>
      <c r="E1272" s="129"/>
    </row>
    <row r="1273" spans="2:5" s="90" customFormat="1" ht="12.75">
      <c r="B1273" s="128"/>
      <c r="C1273" s="129"/>
      <c r="D1273" s="128"/>
      <c r="E1273" s="129"/>
    </row>
    <row r="1274" spans="2:5" s="90" customFormat="1" ht="12.75">
      <c r="B1274" s="128"/>
      <c r="C1274" s="129"/>
      <c r="D1274" s="128"/>
      <c r="E1274" s="129"/>
    </row>
    <row r="1275" spans="2:5" s="90" customFormat="1" ht="12.75">
      <c r="B1275" s="128"/>
      <c r="C1275" s="129"/>
      <c r="D1275" s="128"/>
      <c r="E1275" s="129"/>
    </row>
    <row r="1276" spans="2:5" s="90" customFormat="1" ht="12.75">
      <c r="B1276" s="128"/>
      <c r="C1276" s="129"/>
      <c r="D1276" s="128"/>
      <c r="E1276" s="129"/>
    </row>
    <row r="1277" spans="2:5" s="90" customFormat="1" ht="12.75">
      <c r="B1277" s="128"/>
      <c r="C1277" s="129"/>
      <c r="D1277" s="128"/>
      <c r="E1277" s="129"/>
    </row>
    <row r="1278" spans="2:5" s="90" customFormat="1" ht="12.75">
      <c r="B1278" s="128"/>
      <c r="C1278" s="129"/>
      <c r="D1278" s="128"/>
      <c r="E1278" s="129"/>
    </row>
    <row r="1279" spans="2:5" s="90" customFormat="1" ht="12.75">
      <c r="B1279" s="128"/>
      <c r="C1279" s="129"/>
      <c r="D1279" s="128"/>
      <c r="E1279" s="129"/>
    </row>
    <row r="1280" spans="2:5" s="90" customFormat="1" ht="12.75">
      <c r="B1280" s="128"/>
      <c r="C1280" s="129"/>
      <c r="D1280" s="128"/>
      <c r="E1280" s="129"/>
    </row>
    <row r="1281" spans="2:5" s="90" customFormat="1" ht="12.75">
      <c r="B1281" s="128"/>
      <c r="C1281" s="129"/>
      <c r="D1281" s="128"/>
      <c r="E1281" s="129"/>
    </row>
    <row r="1282" spans="2:5" s="90" customFormat="1" ht="12.75">
      <c r="B1282" s="128"/>
      <c r="C1282" s="129"/>
      <c r="D1282" s="128"/>
      <c r="E1282" s="129"/>
    </row>
    <row r="1283" spans="2:5" s="90" customFormat="1" ht="12.75">
      <c r="B1283" s="128"/>
      <c r="C1283" s="129"/>
      <c r="D1283" s="128"/>
      <c r="E1283" s="129"/>
    </row>
    <row r="1284" spans="2:5" s="90" customFormat="1" ht="12.75">
      <c r="B1284" s="128"/>
      <c r="C1284" s="129"/>
      <c r="D1284" s="128"/>
      <c r="E1284" s="129"/>
    </row>
    <row r="1285" spans="2:5" s="90" customFormat="1" ht="12.75">
      <c r="B1285" s="128"/>
      <c r="C1285" s="129"/>
      <c r="D1285" s="128"/>
      <c r="E1285" s="129"/>
    </row>
    <row r="1286" spans="2:5" s="90" customFormat="1" ht="12.75">
      <c r="B1286" s="128"/>
      <c r="C1286" s="129"/>
      <c r="D1286" s="128"/>
      <c r="E1286" s="129"/>
    </row>
    <row r="1287" spans="2:5" s="90" customFormat="1" ht="12.75">
      <c r="B1287" s="128"/>
      <c r="C1287" s="129"/>
      <c r="D1287" s="128"/>
      <c r="E1287" s="129"/>
    </row>
    <row r="1288" spans="2:5" s="90" customFormat="1" ht="12.75">
      <c r="B1288" s="128"/>
      <c r="C1288" s="129"/>
      <c r="D1288" s="128"/>
      <c r="E1288" s="129"/>
    </row>
    <row r="1289" spans="2:5" s="90" customFormat="1" ht="12.75">
      <c r="B1289" s="128"/>
      <c r="C1289" s="129"/>
      <c r="D1289" s="128"/>
      <c r="E1289" s="129"/>
    </row>
    <row r="1290" spans="2:5" s="90" customFormat="1" ht="12.75">
      <c r="B1290" s="128"/>
      <c r="C1290" s="129"/>
      <c r="D1290" s="128"/>
      <c r="E1290" s="129"/>
    </row>
    <row r="1291" spans="2:5" s="90" customFormat="1" ht="12.75">
      <c r="B1291" s="128"/>
      <c r="C1291" s="129"/>
      <c r="D1291" s="128"/>
      <c r="E1291" s="129"/>
    </row>
    <row r="1292" spans="2:5" s="90" customFormat="1" ht="12.75">
      <c r="B1292" s="128"/>
      <c r="C1292" s="129"/>
      <c r="D1292" s="128"/>
      <c r="E1292" s="129"/>
    </row>
    <row r="1293" spans="2:5" s="90" customFormat="1" ht="12.75">
      <c r="B1293" s="128"/>
      <c r="C1293" s="129"/>
      <c r="D1293" s="128"/>
      <c r="E1293" s="129"/>
    </row>
    <row r="1294" spans="2:5" s="90" customFormat="1" ht="12.75">
      <c r="B1294" s="128"/>
      <c r="C1294" s="129"/>
      <c r="D1294" s="128"/>
      <c r="E1294" s="129"/>
    </row>
    <row r="1295" spans="2:5" s="90" customFormat="1" ht="12.75">
      <c r="B1295" s="128"/>
      <c r="C1295" s="129"/>
      <c r="D1295" s="128"/>
      <c r="E1295" s="129"/>
    </row>
    <row r="1296" spans="2:5" s="90" customFormat="1" ht="12.75">
      <c r="B1296" s="128"/>
      <c r="C1296" s="129"/>
      <c r="D1296" s="128"/>
      <c r="E1296" s="129"/>
    </row>
    <row r="1297" spans="2:5" s="90" customFormat="1" ht="12.75">
      <c r="B1297" s="128"/>
      <c r="C1297" s="129"/>
      <c r="D1297" s="128"/>
      <c r="E1297" s="129"/>
    </row>
    <row r="1298" spans="2:5" s="90" customFormat="1" ht="12.75">
      <c r="B1298" s="128"/>
      <c r="C1298" s="129"/>
      <c r="D1298" s="128"/>
      <c r="E1298" s="129"/>
    </row>
    <row r="1299" spans="2:5" s="90" customFormat="1" ht="12.75">
      <c r="B1299" s="128"/>
      <c r="C1299" s="129"/>
      <c r="D1299" s="128"/>
      <c r="E1299" s="129"/>
    </row>
    <row r="1300" spans="2:5" s="90" customFormat="1" ht="12.75">
      <c r="B1300" s="128"/>
      <c r="C1300" s="129"/>
      <c r="D1300" s="128"/>
      <c r="E1300" s="129"/>
    </row>
    <row r="1301" spans="2:5" s="90" customFormat="1" ht="12.75">
      <c r="B1301" s="128"/>
      <c r="C1301" s="129"/>
      <c r="D1301" s="128"/>
      <c r="E1301" s="129"/>
    </row>
    <row r="1302" spans="2:5" s="90" customFormat="1" ht="12.75">
      <c r="B1302" s="128"/>
      <c r="C1302" s="129"/>
      <c r="D1302" s="128"/>
      <c r="E1302" s="129"/>
    </row>
    <row r="1303" spans="2:5" s="90" customFormat="1" ht="12.75">
      <c r="B1303" s="128"/>
      <c r="C1303" s="129"/>
      <c r="D1303" s="128"/>
      <c r="E1303" s="129"/>
    </row>
    <row r="1304" spans="2:5" s="90" customFormat="1" ht="12.75">
      <c r="B1304" s="128"/>
      <c r="C1304" s="129"/>
      <c r="D1304" s="128"/>
      <c r="E1304" s="129"/>
    </row>
    <row r="1305" spans="2:5" s="90" customFormat="1" ht="12.75">
      <c r="B1305" s="128"/>
      <c r="C1305" s="129"/>
      <c r="D1305" s="128"/>
      <c r="E1305" s="129"/>
    </row>
    <row r="1306" spans="2:5" s="90" customFormat="1" ht="12.75">
      <c r="B1306" s="128"/>
      <c r="C1306" s="129"/>
      <c r="D1306" s="128"/>
      <c r="E1306" s="129"/>
    </row>
    <row r="1307" spans="2:5" s="90" customFormat="1" ht="12.75">
      <c r="B1307" s="128"/>
      <c r="C1307" s="129"/>
      <c r="D1307" s="128"/>
      <c r="E1307" s="129"/>
    </row>
    <row r="1308" spans="2:5" s="90" customFormat="1" ht="12.75">
      <c r="B1308" s="128"/>
      <c r="C1308" s="129"/>
      <c r="D1308" s="128"/>
      <c r="E1308" s="129"/>
    </row>
    <row r="1309" spans="2:5" s="90" customFormat="1" ht="12.75">
      <c r="B1309" s="128"/>
      <c r="C1309" s="129"/>
      <c r="D1309" s="128"/>
      <c r="E1309" s="129"/>
    </row>
    <row r="1310" spans="2:5" s="90" customFormat="1" ht="12.75">
      <c r="B1310" s="128"/>
      <c r="C1310" s="129"/>
      <c r="D1310" s="128"/>
      <c r="E1310" s="129"/>
    </row>
    <row r="1311" spans="2:5" s="90" customFormat="1" ht="12.75">
      <c r="B1311" s="128"/>
      <c r="C1311" s="129"/>
      <c r="D1311" s="128"/>
      <c r="E1311" s="129"/>
    </row>
    <row r="1312" spans="2:5" s="90" customFormat="1" ht="12.75">
      <c r="B1312" s="128"/>
      <c r="C1312" s="129"/>
      <c r="D1312" s="128"/>
      <c r="E1312" s="129"/>
    </row>
    <row r="1313" spans="2:5" s="90" customFormat="1" ht="12.75">
      <c r="B1313" s="128"/>
      <c r="C1313" s="129"/>
      <c r="D1313" s="128"/>
      <c r="E1313" s="129"/>
    </row>
    <row r="1314" spans="2:5" s="90" customFormat="1" ht="12.75">
      <c r="B1314" s="128"/>
      <c r="C1314" s="129"/>
      <c r="D1314" s="128"/>
      <c r="E1314" s="129"/>
    </row>
    <row r="1315" spans="2:5" s="90" customFormat="1" ht="12.75">
      <c r="B1315" s="128"/>
      <c r="C1315" s="129"/>
      <c r="D1315" s="128"/>
      <c r="E1315" s="129"/>
    </row>
    <row r="1316" spans="2:5" s="90" customFormat="1" ht="12.75">
      <c r="B1316" s="128"/>
      <c r="C1316" s="129"/>
      <c r="D1316" s="128"/>
      <c r="E1316" s="129"/>
    </row>
    <row r="1317" spans="2:5" s="90" customFormat="1" ht="12.75">
      <c r="B1317" s="128"/>
      <c r="C1317" s="129"/>
      <c r="D1317" s="128"/>
      <c r="E1317" s="129"/>
    </row>
    <row r="1318" spans="2:5" s="90" customFormat="1" ht="12.75">
      <c r="B1318" s="128"/>
      <c r="C1318" s="129"/>
      <c r="D1318" s="128"/>
      <c r="E1318" s="129"/>
    </row>
    <row r="1319" spans="2:5" s="90" customFormat="1" ht="12.75">
      <c r="B1319" s="128"/>
      <c r="C1319" s="129"/>
      <c r="D1319" s="128"/>
      <c r="E1319" s="129"/>
    </row>
    <row r="1320" spans="2:5" s="90" customFormat="1" ht="12.75">
      <c r="B1320" s="128"/>
      <c r="C1320" s="129"/>
      <c r="D1320" s="128"/>
      <c r="E1320" s="129"/>
    </row>
    <row r="1321" spans="2:5" s="90" customFormat="1" ht="12.75">
      <c r="B1321" s="128"/>
      <c r="C1321" s="129"/>
      <c r="D1321" s="128"/>
      <c r="E1321" s="129"/>
    </row>
    <row r="1322" spans="2:5" s="90" customFormat="1" ht="12.75">
      <c r="B1322" s="128"/>
      <c r="C1322" s="129"/>
      <c r="D1322" s="128"/>
      <c r="E1322" s="129"/>
    </row>
    <row r="1323" spans="2:5" s="90" customFormat="1" ht="12.75">
      <c r="B1323" s="128"/>
      <c r="C1323" s="129"/>
      <c r="D1323" s="128"/>
      <c r="E1323" s="129"/>
    </row>
    <row r="1324" spans="2:5" s="90" customFormat="1" ht="12.75">
      <c r="B1324" s="128"/>
      <c r="C1324" s="129"/>
      <c r="D1324" s="128"/>
      <c r="E1324" s="129"/>
    </row>
    <row r="1325" spans="2:5" s="90" customFormat="1" ht="12.75">
      <c r="B1325" s="128"/>
      <c r="C1325" s="129"/>
      <c r="D1325" s="128"/>
      <c r="E1325" s="129"/>
    </row>
    <row r="1326" spans="2:5" s="90" customFormat="1" ht="12.75">
      <c r="B1326" s="128"/>
      <c r="C1326" s="129"/>
      <c r="D1326" s="128"/>
      <c r="E1326" s="129"/>
    </row>
    <row r="1327" spans="2:5" s="90" customFormat="1" ht="12.75">
      <c r="B1327" s="128"/>
      <c r="C1327" s="129"/>
      <c r="D1327" s="128"/>
      <c r="E1327" s="129"/>
    </row>
    <row r="1328" spans="2:5" s="90" customFormat="1" ht="12.75">
      <c r="B1328" s="128"/>
      <c r="C1328" s="129"/>
      <c r="D1328" s="128"/>
      <c r="E1328" s="129"/>
    </row>
    <row r="1329" spans="2:5" s="90" customFormat="1" ht="12.75">
      <c r="B1329" s="128"/>
      <c r="C1329" s="129"/>
      <c r="D1329" s="128"/>
      <c r="E1329" s="129"/>
    </row>
    <row r="1330" spans="2:5" s="90" customFormat="1" ht="12.75">
      <c r="B1330" s="128"/>
      <c r="C1330" s="129"/>
      <c r="D1330" s="128"/>
      <c r="E1330" s="129"/>
    </row>
    <row r="1331" spans="2:5" s="90" customFormat="1" ht="12.75">
      <c r="B1331" s="128"/>
      <c r="C1331" s="129"/>
      <c r="D1331" s="128"/>
      <c r="E1331" s="129"/>
    </row>
    <row r="1332" spans="2:5" s="90" customFormat="1" ht="12.75">
      <c r="B1332" s="128"/>
      <c r="C1332" s="129"/>
      <c r="D1332" s="128"/>
      <c r="E1332" s="129"/>
    </row>
    <row r="1333" spans="2:5" s="90" customFormat="1" ht="12.75">
      <c r="B1333" s="128"/>
      <c r="C1333" s="129"/>
      <c r="D1333" s="128"/>
      <c r="E1333" s="129"/>
    </row>
    <row r="1334" spans="2:5" s="90" customFormat="1" ht="12.75">
      <c r="B1334" s="128"/>
      <c r="C1334" s="129"/>
      <c r="D1334" s="128"/>
      <c r="E1334" s="129"/>
    </row>
    <row r="1335" spans="2:5" s="90" customFormat="1" ht="12.75">
      <c r="B1335" s="128"/>
      <c r="C1335" s="129"/>
      <c r="D1335" s="128"/>
      <c r="E1335" s="129"/>
    </row>
    <row r="1336" spans="2:5" s="90" customFormat="1" ht="12.75">
      <c r="B1336" s="128"/>
      <c r="C1336" s="129"/>
      <c r="D1336" s="128"/>
      <c r="E1336" s="129"/>
    </row>
    <row r="1337" spans="2:5" s="90" customFormat="1" ht="12.75">
      <c r="B1337" s="128"/>
      <c r="C1337" s="129"/>
      <c r="D1337" s="128"/>
      <c r="E1337" s="129"/>
    </row>
    <row r="1338" spans="2:5" s="90" customFormat="1" ht="12.75">
      <c r="B1338" s="128"/>
      <c r="C1338" s="129"/>
      <c r="D1338" s="128"/>
      <c r="E1338" s="129"/>
    </row>
    <row r="1339" spans="2:5" s="90" customFormat="1" ht="12.75">
      <c r="B1339" s="128"/>
      <c r="C1339" s="129"/>
      <c r="D1339" s="128"/>
      <c r="E1339" s="129"/>
    </row>
    <row r="1340" spans="2:5" s="90" customFormat="1" ht="12.75">
      <c r="B1340" s="128"/>
      <c r="C1340" s="129"/>
      <c r="D1340" s="128"/>
      <c r="E1340" s="129"/>
    </row>
    <row r="1341" spans="2:5" s="90" customFormat="1" ht="12.75">
      <c r="B1341" s="128"/>
      <c r="C1341" s="129"/>
      <c r="D1341" s="128"/>
      <c r="E1341" s="129"/>
    </row>
    <row r="1342" spans="2:5" s="90" customFormat="1" ht="12.75">
      <c r="B1342" s="128"/>
      <c r="C1342" s="129"/>
      <c r="D1342" s="128"/>
      <c r="E1342" s="129"/>
    </row>
    <row r="1343" spans="2:5" s="90" customFormat="1" ht="12.75">
      <c r="B1343" s="128"/>
      <c r="C1343" s="129"/>
      <c r="D1343" s="128"/>
      <c r="E1343" s="129"/>
    </row>
    <row r="1344" spans="2:5" s="90" customFormat="1" ht="12.75">
      <c r="B1344" s="128"/>
      <c r="C1344" s="129"/>
      <c r="D1344" s="128"/>
      <c r="E1344" s="129"/>
    </row>
    <row r="1345" spans="2:5" s="90" customFormat="1" ht="12.75">
      <c r="B1345" s="128"/>
      <c r="C1345" s="129"/>
      <c r="D1345" s="128"/>
      <c r="E1345" s="129"/>
    </row>
    <row r="1346" spans="2:5" s="90" customFormat="1" ht="12.75">
      <c r="B1346" s="128"/>
      <c r="C1346" s="129"/>
      <c r="D1346" s="128"/>
      <c r="E1346" s="129"/>
    </row>
    <row r="1347" spans="2:5" s="90" customFormat="1" ht="12.75">
      <c r="B1347" s="128"/>
      <c r="C1347" s="129"/>
      <c r="D1347" s="128"/>
      <c r="E1347" s="129"/>
    </row>
    <row r="1348" spans="2:5" s="90" customFormat="1" ht="12.75">
      <c r="B1348" s="128"/>
      <c r="C1348" s="129"/>
      <c r="D1348" s="128"/>
      <c r="E1348" s="129"/>
    </row>
    <row r="1349" spans="2:5" s="90" customFormat="1" ht="12.75">
      <c r="B1349" s="128"/>
      <c r="C1349" s="129"/>
      <c r="D1349" s="128"/>
      <c r="E1349" s="129"/>
    </row>
    <row r="1350" spans="2:5" s="90" customFormat="1" ht="12.75">
      <c r="B1350" s="128"/>
      <c r="C1350" s="129"/>
      <c r="D1350" s="128"/>
      <c r="E1350" s="129"/>
    </row>
    <row r="1351" spans="2:5" s="90" customFormat="1" ht="12.75">
      <c r="B1351" s="128"/>
      <c r="C1351" s="129"/>
      <c r="D1351" s="128"/>
      <c r="E1351" s="129"/>
    </row>
    <row r="1352" spans="2:5" s="90" customFormat="1" ht="12.75">
      <c r="B1352" s="128"/>
      <c r="C1352" s="129"/>
      <c r="D1352" s="128"/>
      <c r="E1352" s="129"/>
    </row>
    <row r="1353" spans="2:5" s="90" customFormat="1" ht="12.75">
      <c r="B1353" s="128"/>
      <c r="C1353" s="129"/>
      <c r="D1353" s="128"/>
      <c r="E1353" s="129"/>
    </row>
    <row r="1354" spans="2:5" s="90" customFormat="1" ht="12.75">
      <c r="B1354" s="128"/>
      <c r="C1354" s="129"/>
      <c r="D1354" s="128"/>
      <c r="E1354" s="129"/>
    </row>
    <row r="1355" spans="2:5" s="90" customFormat="1" ht="12.75">
      <c r="B1355" s="128"/>
      <c r="C1355" s="129"/>
      <c r="D1355" s="128"/>
      <c r="E1355" s="129"/>
    </row>
    <row r="1356" spans="2:5" s="90" customFormat="1" ht="12.75">
      <c r="B1356" s="128"/>
      <c r="C1356" s="129"/>
      <c r="D1356" s="128"/>
      <c r="E1356" s="129"/>
    </row>
    <row r="1357" spans="2:5" s="90" customFormat="1" ht="12.75">
      <c r="B1357" s="128"/>
      <c r="C1357" s="129"/>
      <c r="D1357" s="128"/>
      <c r="E1357" s="129"/>
    </row>
    <row r="1358" spans="2:5" s="90" customFormat="1" ht="12.75">
      <c r="B1358" s="128"/>
      <c r="C1358" s="129"/>
      <c r="D1358" s="128"/>
      <c r="E1358" s="129"/>
    </row>
    <row r="1359" spans="2:5" s="90" customFormat="1" ht="12.75">
      <c r="B1359" s="128"/>
      <c r="C1359" s="129"/>
      <c r="D1359" s="128"/>
      <c r="E1359" s="129"/>
    </row>
    <row r="1360" spans="2:5" s="90" customFormat="1" ht="12.75">
      <c r="B1360" s="128"/>
      <c r="C1360" s="129"/>
      <c r="D1360" s="128"/>
      <c r="E1360" s="129"/>
    </row>
    <row r="1361" spans="2:5" s="90" customFormat="1" ht="12.75">
      <c r="B1361" s="128"/>
      <c r="C1361" s="129"/>
      <c r="D1361" s="128"/>
      <c r="E1361" s="129"/>
    </row>
    <row r="1362" spans="2:5" s="90" customFormat="1" ht="12.75">
      <c r="B1362" s="128"/>
      <c r="C1362" s="129"/>
      <c r="D1362" s="128"/>
      <c r="E1362" s="129"/>
    </row>
    <row r="1363" spans="2:5" s="90" customFormat="1" ht="12.75">
      <c r="B1363" s="128"/>
      <c r="C1363" s="129"/>
      <c r="D1363" s="128"/>
      <c r="E1363" s="129"/>
    </row>
    <row r="1364" spans="2:5" s="90" customFormat="1" ht="12.75">
      <c r="B1364" s="128"/>
      <c r="C1364" s="129"/>
      <c r="D1364" s="128"/>
      <c r="E1364" s="129"/>
    </row>
    <row r="1365" spans="2:5" s="90" customFormat="1" ht="12.75">
      <c r="B1365" s="128"/>
      <c r="C1365" s="129"/>
      <c r="D1365" s="128"/>
      <c r="E1365" s="129"/>
    </row>
    <row r="1366" spans="2:5" s="90" customFormat="1" ht="12.75">
      <c r="B1366" s="128"/>
      <c r="C1366" s="129"/>
      <c r="D1366" s="128"/>
      <c r="E1366" s="129"/>
    </row>
    <row r="1367" spans="2:5" s="90" customFormat="1" ht="12.75">
      <c r="B1367" s="128"/>
      <c r="C1367" s="129"/>
      <c r="D1367" s="128"/>
      <c r="E1367" s="129"/>
    </row>
    <row r="1368" spans="2:5" s="90" customFormat="1" ht="12.75">
      <c r="B1368" s="128"/>
      <c r="C1368" s="129"/>
      <c r="D1368" s="128"/>
      <c r="E1368" s="129"/>
    </row>
    <row r="1369" spans="2:5" s="90" customFormat="1" ht="12.75">
      <c r="B1369" s="128"/>
      <c r="C1369" s="129"/>
      <c r="D1369" s="128"/>
      <c r="E1369" s="129"/>
    </row>
    <row r="1370" spans="2:5" s="90" customFormat="1" ht="12.75">
      <c r="B1370" s="128"/>
      <c r="C1370" s="129"/>
      <c r="D1370" s="128"/>
      <c r="E1370" s="129"/>
    </row>
    <row r="1371" spans="2:5" s="90" customFormat="1" ht="12.75">
      <c r="B1371" s="128"/>
      <c r="C1371" s="129"/>
      <c r="D1371" s="128"/>
      <c r="E1371" s="129"/>
    </row>
    <row r="1372" spans="2:5" s="90" customFormat="1" ht="12.75">
      <c r="B1372" s="128"/>
      <c r="C1372" s="129"/>
      <c r="D1372" s="128"/>
      <c r="E1372" s="129"/>
    </row>
    <row r="1373" spans="2:5" s="90" customFormat="1" ht="12.75">
      <c r="B1373" s="128"/>
      <c r="C1373" s="129"/>
      <c r="D1373" s="128"/>
      <c r="E1373" s="129"/>
    </row>
    <row r="1374" spans="2:5" s="90" customFormat="1" ht="12.75">
      <c r="B1374" s="128"/>
      <c r="C1374" s="129"/>
      <c r="D1374" s="128"/>
      <c r="E1374" s="129"/>
    </row>
    <row r="1375" spans="2:5" s="90" customFormat="1" ht="12.75">
      <c r="B1375" s="128"/>
      <c r="C1375" s="129"/>
      <c r="D1375" s="128"/>
      <c r="E1375" s="129"/>
    </row>
    <row r="1376" spans="2:5" s="90" customFormat="1" ht="12.75">
      <c r="B1376" s="128"/>
      <c r="C1376" s="129"/>
      <c r="D1376" s="128"/>
      <c r="E1376" s="129"/>
    </row>
    <row r="1377" spans="2:5" s="90" customFormat="1" ht="12.75">
      <c r="B1377" s="128"/>
      <c r="C1377" s="129"/>
      <c r="D1377" s="128"/>
      <c r="E1377" s="129"/>
    </row>
    <row r="1378" spans="2:5" s="90" customFormat="1" ht="12.75">
      <c r="B1378" s="128"/>
      <c r="C1378" s="129"/>
      <c r="D1378" s="128"/>
      <c r="E1378" s="129"/>
    </row>
    <row r="1379" spans="2:5" s="90" customFormat="1" ht="12.75">
      <c r="B1379" s="128"/>
      <c r="C1379" s="129"/>
      <c r="D1379" s="128"/>
      <c r="E1379" s="129"/>
    </row>
    <row r="1380" spans="2:5" s="90" customFormat="1" ht="12.75">
      <c r="B1380" s="128"/>
      <c r="C1380" s="129"/>
      <c r="D1380" s="128"/>
      <c r="E1380" s="129"/>
    </row>
    <row r="1381" spans="2:5" s="90" customFormat="1" ht="12.75">
      <c r="B1381" s="128"/>
      <c r="C1381" s="129"/>
      <c r="D1381" s="128"/>
      <c r="E1381" s="129"/>
    </row>
    <row r="1382" spans="2:5" s="90" customFormat="1" ht="12.75">
      <c r="B1382" s="128"/>
      <c r="C1382" s="129"/>
      <c r="D1382" s="128"/>
      <c r="E1382" s="129"/>
    </row>
    <row r="1383" spans="2:5" s="90" customFormat="1" ht="12.75">
      <c r="B1383" s="128"/>
      <c r="C1383" s="129"/>
      <c r="D1383" s="128"/>
      <c r="E1383" s="129"/>
    </row>
    <row r="1384" spans="2:5" s="90" customFormat="1" ht="12.75">
      <c r="B1384" s="128"/>
      <c r="C1384" s="129"/>
      <c r="D1384" s="128"/>
      <c r="E1384" s="129"/>
    </row>
    <row r="1385" spans="2:5" s="90" customFormat="1" ht="12.75">
      <c r="B1385" s="128"/>
      <c r="C1385" s="129"/>
      <c r="D1385" s="128"/>
      <c r="E1385" s="129"/>
    </row>
    <row r="1386" spans="2:5" s="90" customFormat="1" ht="12.75">
      <c r="B1386" s="128"/>
      <c r="C1386" s="129"/>
      <c r="D1386" s="128"/>
      <c r="E1386" s="129"/>
    </row>
    <row r="1387" spans="2:5" s="90" customFormat="1" ht="12.75">
      <c r="B1387" s="128"/>
      <c r="C1387" s="129"/>
      <c r="D1387" s="128"/>
      <c r="E1387" s="129"/>
    </row>
    <row r="1388" spans="2:5" s="90" customFormat="1" ht="12.75">
      <c r="B1388" s="128"/>
      <c r="C1388" s="129"/>
      <c r="D1388" s="128"/>
      <c r="E1388" s="129"/>
    </row>
    <row r="1389" spans="2:5" s="90" customFormat="1" ht="12.75">
      <c r="B1389" s="128"/>
      <c r="C1389" s="129"/>
      <c r="D1389" s="128"/>
      <c r="E1389" s="129"/>
    </row>
    <row r="1390" spans="2:5" s="90" customFormat="1" ht="12.75">
      <c r="B1390" s="128"/>
      <c r="C1390" s="129"/>
      <c r="D1390" s="128"/>
      <c r="E1390" s="129"/>
    </row>
    <row r="1391" spans="2:5" s="90" customFormat="1" ht="12.75">
      <c r="B1391" s="128"/>
      <c r="C1391" s="129"/>
      <c r="D1391" s="128"/>
      <c r="E1391" s="129"/>
    </row>
    <row r="1392" spans="2:5" s="90" customFormat="1" ht="12.75">
      <c r="B1392" s="128"/>
      <c r="C1392" s="129"/>
      <c r="D1392" s="128"/>
      <c r="E1392" s="129"/>
    </row>
    <row r="1393" spans="2:5" s="90" customFormat="1" ht="12.75">
      <c r="B1393" s="128"/>
      <c r="C1393" s="129"/>
      <c r="D1393" s="128"/>
      <c r="E1393" s="129"/>
    </row>
    <row r="1394" spans="2:5" s="90" customFormat="1" ht="12.75">
      <c r="B1394" s="128"/>
      <c r="C1394" s="129"/>
      <c r="D1394" s="128"/>
      <c r="E1394" s="129"/>
    </row>
    <row r="1395" spans="2:5" s="90" customFormat="1" ht="12.75">
      <c r="B1395" s="128"/>
      <c r="C1395" s="129"/>
      <c r="D1395" s="128"/>
      <c r="E1395" s="129"/>
    </row>
    <row r="1396" spans="2:5" s="90" customFormat="1" ht="12.75">
      <c r="B1396" s="128"/>
      <c r="C1396" s="129"/>
      <c r="D1396" s="128"/>
      <c r="E1396" s="129"/>
    </row>
    <row r="1397" spans="2:5" s="90" customFormat="1" ht="12.75">
      <c r="B1397" s="128"/>
      <c r="C1397" s="129"/>
      <c r="D1397" s="128"/>
      <c r="E1397" s="129"/>
    </row>
    <row r="1398" spans="2:5" s="90" customFormat="1" ht="12.75">
      <c r="B1398" s="128"/>
      <c r="C1398" s="129"/>
      <c r="D1398" s="128"/>
      <c r="E1398" s="129"/>
    </row>
    <row r="1399" spans="2:5" s="90" customFormat="1" ht="12.75">
      <c r="B1399" s="128"/>
      <c r="C1399" s="129"/>
      <c r="D1399" s="128"/>
      <c r="E1399" s="129"/>
    </row>
    <row r="1400" spans="2:5" s="90" customFormat="1" ht="12.75">
      <c r="B1400" s="128"/>
      <c r="C1400" s="129"/>
      <c r="D1400" s="128"/>
      <c r="E1400" s="129"/>
    </row>
    <row r="1401" spans="2:5" s="90" customFormat="1" ht="12.75">
      <c r="B1401" s="128"/>
      <c r="C1401" s="129"/>
      <c r="D1401" s="128"/>
      <c r="E1401" s="129"/>
    </row>
    <row r="1402" spans="2:5" s="90" customFormat="1" ht="12.75">
      <c r="B1402" s="128"/>
      <c r="C1402" s="129"/>
      <c r="D1402" s="128"/>
      <c r="E1402" s="129"/>
    </row>
    <row r="1403" spans="2:5" s="90" customFormat="1" ht="12.75">
      <c r="B1403" s="128"/>
      <c r="C1403" s="129"/>
      <c r="D1403" s="128"/>
      <c r="E1403" s="129"/>
    </row>
    <row r="1404" spans="2:5" s="90" customFormat="1" ht="12.75">
      <c r="B1404" s="128"/>
      <c r="C1404" s="129"/>
      <c r="D1404" s="128"/>
      <c r="E1404" s="129"/>
    </row>
    <row r="1405" spans="2:5" s="90" customFormat="1" ht="12.75">
      <c r="B1405" s="128"/>
      <c r="C1405" s="129"/>
      <c r="D1405" s="128"/>
      <c r="E1405" s="129"/>
    </row>
    <row r="1406" spans="2:5" s="90" customFormat="1" ht="12.75">
      <c r="B1406" s="128"/>
      <c r="C1406" s="129"/>
      <c r="D1406" s="128"/>
      <c r="E1406" s="129"/>
    </row>
    <row r="1407" spans="2:5" s="90" customFormat="1" ht="12.75">
      <c r="B1407" s="128"/>
      <c r="C1407" s="129"/>
      <c r="D1407" s="128"/>
      <c r="E1407" s="129"/>
    </row>
    <row r="1408" spans="2:5" s="90" customFormat="1" ht="12.75">
      <c r="B1408" s="128"/>
      <c r="C1408" s="129"/>
      <c r="D1408" s="128"/>
      <c r="E1408" s="129"/>
    </row>
    <row r="1409" spans="2:5" s="90" customFormat="1" ht="12.75">
      <c r="B1409" s="128"/>
      <c r="C1409" s="129"/>
      <c r="D1409" s="128"/>
      <c r="E1409" s="129"/>
    </row>
    <row r="1410" spans="2:5" s="90" customFormat="1" ht="12.75">
      <c r="B1410" s="128"/>
      <c r="C1410" s="129"/>
      <c r="D1410" s="128"/>
      <c r="E1410" s="129"/>
    </row>
    <row r="1411" spans="2:5" s="90" customFormat="1" ht="12.75">
      <c r="B1411" s="128"/>
      <c r="C1411" s="129"/>
      <c r="D1411" s="128"/>
      <c r="E1411" s="129"/>
    </row>
    <row r="1412" spans="2:5" s="90" customFormat="1" ht="12.75">
      <c r="B1412" s="128"/>
      <c r="C1412" s="129"/>
      <c r="D1412" s="128"/>
      <c r="E1412" s="129"/>
    </row>
    <row r="1413" spans="2:5" s="90" customFormat="1" ht="12.75">
      <c r="B1413" s="128"/>
      <c r="C1413" s="129"/>
      <c r="D1413" s="128"/>
      <c r="E1413" s="129"/>
    </row>
    <row r="1414" spans="2:5" s="90" customFormat="1" ht="12.75">
      <c r="B1414" s="128"/>
      <c r="C1414" s="129"/>
      <c r="D1414" s="128"/>
      <c r="E1414" s="129"/>
    </row>
    <row r="1415" spans="2:5" s="90" customFormat="1" ht="12.75">
      <c r="B1415" s="128"/>
      <c r="C1415" s="129"/>
      <c r="D1415" s="128"/>
      <c r="E1415" s="129"/>
    </row>
    <row r="1416" spans="2:5" s="90" customFormat="1" ht="12.75">
      <c r="B1416" s="128"/>
      <c r="C1416" s="129"/>
      <c r="D1416" s="128"/>
      <c r="E1416" s="129"/>
    </row>
    <row r="1417" spans="2:5" s="90" customFormat="1" ht="12.75">
      <c r="B1417" s="128"/>
      <c r="C1417" s="129"/>
      <c r="D1417" s="128"/>
      <c r="E1417" s="129"/>
    </row>
    <row r="1418" spans="2:5" s="90" customFormat="1" ht="12.75">
      <c r="B1418" s="128"/>
      <c r="C1418" s="129"/>
      <c r="D1418" s="128"/>
      <c r="E1418" s="129"/>
    </row>
    <row r="1419" spans="2:5" s="90" customFormat="1" ht="12.75">
      <c r="B1419" s="128"/>
      <c r="C1419" s="129"/>
      <c r="D1419" s="128"/>
      <c r="E1419" s="129"/>
    </row>
    <row r="1420" spans="2:5" s="90" customFormat="1" ht="12.75">
      <c r="B1420" s="128"/>
      <c r="C1420" s="129"/>
      <c r="D1420" s="128"/>
      <c r="E1420" s="129"/>
    </row>
    <row r="1421" spans="2:5" s="90" customFormat="1" ht="12.75">
      <c r="B1421" s="128"/>
      <c r="C1421" s="129"/>
      <c r="D1421" s="128"/>
      <c r="E1421" s="129"/>
    </row>
    <row r="1422" spans="2:5" s="90" customFormat="1" ht="12.75">
      <c r="B1422" s="128"/>
      <c r="C1422" s="129"/>
      <c r="D1422" s="128"/>
      <c r="E1422" s="129"/>
    </row>
    <row r="1423" spans="2:5" s="90" customFormat="1" ht="12.75">
      <c r="B1423" s="128"/>
      <c r="C1423" s="129"/>
      <c r="D1423" s="128"/>
      <c r="E1423" s="129"/>
    </row>
    <row r="1424" spans="2:5" s="90" customFormat="1" ht="12.75">
      <c r="B1424" s="128"/>
      <c r="C1424" s="129"/>
      <c r="D1424" s="128"/>
      <c r="E1424" s="129"/>
    </row>
    <row r="1425" spans="2:5" s="90" customFormat="1" ht="12.75">
      <c r="B1425" s="128"/>
      <c r="C1425" s="129"/>
      <c r="D1425" s="128"/>
      <c r="E1425" s="129"/>
    </row>
    <row r="1426" spans="2:5" s="90" customFormat="1" ht="12.75">
      <c r="B1426" s="128"/>
      <c r="C1426" s="129"/>
      <c r="D1426" s="128"/>
      <c r="E1426" s="129"/>
    </row>
    <row r="1427" spans="2:5" s="90" customFormat="1" ht="12.75">
      <c r="B1427" s="128"/>
      <c r="C1427" s="129"/>
      <c r="D1427" s="128"/>
      <c r="E1427" s="129"/>
    </row>
    <row r="1428" spans="2:5" s="90" customFormat="1" ht="12.75">
      <c r="B1428" s="128"/>
      <c r="C1428" s="129"/>
      <c r="D1428" s="128"/>
      <c r="E1428" s="129"/>
    </row>
    <row r="1429" spans="2:5" s="90" customFormat="1" ht="12.75">
      <c r="B1429" s="128"/>
      <c r="C1429" s="129"/>
      <c r="D1429" s="128"/>
      <c r="E1429" s="129"/>
    </row>
    <row r="1430" spans="2:5" s="90" customFormat="1" ht="12.75">
      <c r="B1430" s="128"/>
      <c r="C1430" s="129"/>
      <c r="D1430" s="128"/>
      <c r="E1430" s="129"/>
    </row>
    <row r="1431" spans="2:5" s="90" customFormat="1" ht="12.75">
      <c r="B1431" s="128"/>
      <c r="C1431" s="129"/>
      <c r="D1431" s="128"/>
      <c r="E1431" s="129"/>
    </row>
    <row r="1432" spans="2:5" s="90" customFormat="1" ht="12.75">
      <c r="B1432" s="128"/>
      <c r="C1432" s="129"/>
      <c r="D1432" s="128"/>
      <c r="E1432" s="129"/>
    </row>
    <row r="1433" spans="2:5" s="90" customFormat="1" ht="12.75">
      <c r="B1433" s="128"/>
      <c r="C1433" s="129"/>
      <c r="D1433" s="128"/>
      <c r="E1433" s="129"/>
    </row>
    <row r="1434" spans="2:5" s="90" customFormat="1" ht="12.75">
      <c r="B1434" s="128"/>
      <c r="C1434" s="129"/>
      <c r="D1434" s="128"/>
      <c r="E1434" s="129"/>
    </row>
    <row r="1435" spans="2:5" s="90" customFormat="1" ht="12.75">
      <c r="B1435" s="128"/>
      <c r="C1435" s="129"/>
      <c r="D1435" s="128"/>
      <c r="E1435" s="129"/>
    </row>
    <row r="1436" spans="2:5" s="90" customFormat="1" ht="12.75">
      <c r="B1436" s="128"/>
      <c r="C1436" s="129"/>
      <c r="D1436" s="128"/>
      <c r="E1436" s="129"/>
    </row>
    <row r="1437" spans="2:5" s="90" customFormat="1" ht="12.75">
      <c r="B1437" s="128"/>
      <c r="C1437" s="129"/>
      <c r="D1437" s="128"/>
      <c r="E1437" s="129"/>
    </row>
    <row r="1438" spans="2:5" s="90" customFormat="1" ht="12.75">
      <c r="B1438" s="128"/>
      <c r="C1438" s="129"/>
      <c r="D1438" s="128"/>
      <c r="E1438" s="129"/>
    </row>
    <row r="1439" spans="2:5" s="90" customFormat="1" ht="12.75">
      <c r="B1439" s="128"/>
      <c r="C1439" s="129"/>
      <c r="D1439" s="128"/>
      <c r="E1439" s="129"/>
    </row>
    <row r="1440" spans="2:5" s="90" customFormat="1" ht="12.75">
      <c r="B1440" s="128"/>
      <c r="C1440" s="129"/>
      <c r="D1440" s="128"/>
      <c r="E1440" s="129"/>
    </row>
    <row r="1441" spans="2:5" s="90" customFormat="1" ht="12.75">
      <c r="B1441" s="128"/>
      <c r="C1441" s="129"/>
      <c r="D1441" s="128"/>
      <c r="E1441" s="129"/>
    </row>
    <row r="1442" spans="2:5" s="90" customFormat="1" ht="12.75">
      <c r="B1442" s="128"/>
      <c r="C1442" s="129"/>
      <c r="D1442" s="128"/>
      <c r="E1442" s="129"/>
    </row>
    <row r="1443" spans="2:5" s="90" customFormat="1" ht="12.75">
      <c r="B1443" s="128"/>
      <c r="C1443" s="129"/>
      <c r="D1443" s="128"/>
      <c r="E1443" s="129"/>
    </row>
    <row r="1444" spans="2:5" s="90" customFormat="1" ht="12.75">
      <c r="B1444" s="128"/>
      <c r="C1444" s="129"/>
      <c r="D1444" s="128"/>
      <c r="E1444" s="129"/>
    </row>
    <row r="1445" spans="2:5" s="90" customFormat="1" ht="12.75">
      <c r="B1445" s="128"/>
      <c r="C1445" s="129"/>
      <c r="D1445" s="128"/>
      <c r="E1445" s="129"/>
    </row>
    <row r="1446" spans="2:5" s="90" customFormat="1" ht="12.75">
      <c r="B1446" s="128"/>
      <c r="C1446" s="129"/>
      <c r="D1446" s="128"/>
      <c r="E1446" s="129"/>
    </row>
    <row r="1447" spans="2:5" s="90" customFormat="1" ht="12.75">
      <c r="B1447" s="128"/>
      <c r="C1447" s="129"/>
      <c r="D1447" s="128"/>
      <c r="E1447" s="129"/>
    </row>
    <row r="1448" spans="2:5" s="90" customFormat="1" ht="12.75">
      <c r="B1448" s="128"/>
      <c r="C1448" s="129"/>
      <c r="D1448" s="128"/>
      <c r="E1448" s="129"/>
    </row>
    <row r="1449" spans="2:5" s="90" customFormat="1" ht="12.75">
      <c r="B1449" s="128"/>
      <c r="C1449" s="129"/>
      <c r="D1449" s="128"/>
      <c r="E1449" s="129"/>
    </row>
    <row r="1450" spans="2:5" s="90" customFormat="1" ht="12.75">
      <c r="B1450" s="128"/>
      <c r="C1450" s="129"/>
      <c r="D1450" s="128"/>
      <c r="E1450" s="129"/>
    </row>
    <row r="1451" spans="2:5" s="90" customFormat="1" ht="12.75">
      <c r="B1451" s="128"/>
      <c r="C1451" s="129"/>
      <c r="D1451" s="128"/>
      <c r="E1451" s="129"/>
    </row>
    <row r="1452" spans="2:5" s="90" customFormat="1" ht="12.75">
      <c r="B1452" s="128"/>
      <c r="C1452" s="129"/>
      <c r="D1452" s="128"/>
      <c r="E1452" s="129"/>
    </row>
    <row r="1453" spans="2:5" s="90" customFormat="1" ht="12.75">
      <c r="B1453" s="128"/>
      <c r="C1453" s="129"/>
      <c r="D1453" s="128"/>
      <c r="E1453" s="129"/>
    </row>
    <row r="1454" spans="2:5" s="90" customFormat="1" ht="12.75">
      <c r="B1454" s="128"/>
      <c r="C1454" s="129"/>
      <c r="D1454" s="128"/>
      <c r="E1454" s="129"/>
    </row>
    <row r="1455" spans="2:5" s="90" customFormat="1" ht="12.75">
      <c r="B1455" s="128"/>
      <c r="C1455" s="129"/>
      <c r="D1455" s="128"/>
      <c r="E1455" s="129"/>
    </row>
    <row r="1456" spans="2:5" s="90" customFormat="1" ht="12.75">
      <c r="B1456" s="128"/>
      <c r="C1456" s="129"/>
      <c r="D1456" s="128"/>
      <c r="E1456" s="129"/>
    </row>
    <row r="1457" spans="2:5" s="90" customFormat="1" ht="12.75">
      <c r="B1457" s="128"/>
      <c r="C1457" s="129"/>
      <c r="D1457" s="128"/>
      <c r="E1457" s="129"/>
    </row>
    <row r="1458" spans="2:5" s="90" customFormat="1" ht="12.75">
      <c r="B1458" s="128"/>
      <c r="C1458" s="129"/>
      <c r="D1458" s="128"/>
      <c r="E1458" s="129"/>
    </row>
    <row r="1459" spans="2:5" s="90" customFormat="1" ht="12.75">
      <c r="B1459" s="128"/>
      <c r="C1459" s="129"/>
      <c r="D1459" s="128"/>
      <c r="E1459" s="129"/>
    </row>
    <row r="1460" spans="2:5" s="90" customFormat="1" ht="12.75">
      <c r="B1460" s="128"/>
      <c r="C1460" s="129"/>
      <c r="D1460" s="128"/>
      <c r="E1460" s="129"/>
    </row>
    <row r="1461" spans="2:5" s="90" customFormat="1" ht="12.75">
      <c r="B1461" s="128"/>
      <c r="C1461" s="129"/>
      <c r="D1461" s="128"/>
      <c r="E1461" s="129"/>
    </row>
    <row r="1462" spans="2:5" s="90" customFormat="1" ht="12.75">
      <c r="B1462" s="128"/>
      <c r="C1462" s="129"/>
      <c r="D1462" s="128"/>
      <c r="E1462" s="129"/>
    </row>
    <row r="1463" spans="2:5" s="90" customFormat="1" ht="12.75">
      <c r="B1463" s="128"/>
      <c r="C1463" s="129"/>
      <c r="D1463" s="128"/>
      <c r="E1463" s="129"/>
    </row>
    <row r="1464" spans="2:5" s="90" customFormat="1" ht="12.75">
      <c r="B1464" s="128"/>
      <c r="C1464" s="129"/>
      <c r="D1464" s="128"/>
      <c r="E1464" s="129"/>
    </row>
    <row r="1465" spans="2:5" s="90" customFormat="1" ht="12.75">
      <c r="B1465" s="128"/>
      <c r="C1465" s="129"/>
      <c r="D1465" s="128"/>
      <c r="E1465" s="129"/>
    </row>
    <row r="1466" spans="2:5" s="90" customFormat="1" ht="12.75">
      <c r="B1466" s="128"/>
      <c r="C1466" s="129"/>
      <c r="D1466" s="128"/>
      <c r="E1466" s="129"/>
    </row>
    <row r="1467" spans="2:5" s="90" customFormat="1" ht="12.75">
      <c r="B1467" s="128"/>
      <c r="C1467" s="129"/>
      <c r="D1467" s="128"/>
      <c r="E1467" s="129"/>
    </row>
    <row r="1468" spans="2:5" s="90" customFormat="1" ht="12.75">
      <c r="B1468" s="128"/>
      <c r="C1468" s="129"/>
      <c r="D1468" s="128"/>
      <c r="E1468" s="129"/>
    </row>
    <row r="1469" spans="2:5" s="90" customFormat="1" ht="12.75">
      <c r="B1469" s="128"/>
      <c r="C1469" s="129"/>
      <c r="D1469" s="128"/>
      <c r="E1469" s="129"/>
    </row>
    <row r="1470" spans="2:5" s="90" customFormat="1" ht="12.75">
      <c r="B1470" s="128"/>
      <c r="C1470" s="129"/>
      <c r="D1470" s="128"/>
      <c r="E1470" s="129"/>
    </row>
    <row r="1471" spans="2:5" s="90" customFormat="1" ht="12.75">
      <c r="B1471" s="128"/>
      <c r="C1471" s="129"/>
      <c r="D1471" s="128"/>
      <c r="E1471" s="129"/>
    </row>
    <row r="1472" spans="2:5" s="90" customFormat="1" ht="12.75">
      <c r="B1472" s="128"/>
      <c r="C1472" s="129"/>
      <c r="D1472" s="128"/>
      <c r="E1472" s="129"/>
    </row>
    <row r="1473" spans="2:5" s="90" customFormat="1" ht="12.75">
      <c r="B1473" s="128"/>
      <c r="C1473" s="129"/>
      <c r="D1473" s="128"/>
      <c r="E1473" s="129"/>
    </row>
    <row r="1474" spans="2:5" s="90" customFormat="1" ht="12.75">
      <c r="B1474" s="128"/>
      <c r="C1474" s="129"/>
      <c r="D1474" s="128"/>
      <c r="E1474" s="129"/>
    </row>
    <row r="1475" spans="2:5" s="90" customFormat="1" ht="12.75">
      <c r="B1475" s="128"/>
      <c r="C1475" s="129"/>
      <c r="D1475" s="128"/>
      <c r="E1475" s="129"/>
    </row>
    <row r="1476" spans="2:5" s="90" customFormat="1" ht="12.75">
      <c r="B1476" s="128"/>
      <c r="C1476" s="129"/>
      <c r="D1476" s="128"/>
      <c r="E1476" s="129"/>
    </row>
    <row r="1477" spans="2:5" s="90" customFormat="1" ht="12.75">
      <c r="B1477" s="128"/>
      <c r="C1477" s="129"/>
      <c r="D1477" s="128"/>
      <c r="E1477" s="129"/>
    </row>
    <row r="1478" spans="2:5" s="90" customFormat="1" ht="12.75">
      <c r="B1478" s="128"/>
      <c r="C1478" s="129"/>
      <c r="D1478" s="128"/>
      <c r="E1478" s="129"/>
    </row>
    <row r="1479" spans="2:5" s="90" customFormat="1" ht="12.75">
      <c r="B1479" s="128"/>
      <c r="C1479" s="129"/>
      <c r="D1479" s="128"/>
      <c r="E1479" s="129"/>
    </row>
    <row r="1480" spans="2:5" s="90" customFormat="1" ht="12.75">
      <c r="B1480" s="128"/>
      <c r="C1480" s="129"/>
      <c r="D1480" s="128"/>
      <c r="E1480" s="129"/>
    </row>
    <row r="1481" spans="2:5" s="90" customFormat="1" ht="12.75">
      <c r="B1481" s="128"/>
      <c r="C1481" s="129"/>
      <c r="D1481" s="128"/>
      <c r="E1481" s="129"/>
    </row>
    <row r="1482" spans="2:5" s="90" customFormat="1" ht="12.75">
      <c r="B1482" s="128"/>
      <c r="C1482" s="129"/>
      <c r="D1482" s="128"/>
      <c r="E1482" s="129"/>
    </row>
    <row r="1483" spans="2:5" s="90" customFormat="1" ht="12.75">
      <c r="B1483" s="128"/>
      <c r="C1483" s="129"/>
      <c r="D1483" s="128"/>
      <c r="E1483" s="129"/>
    </row>
    <row r="1484" spans="2:5" s="90" customFormat="1" ht="12.75">
      <c r="B1484" s="128"/>
      <c r="C1484" s="129"/>
      <c r="D1484" s="128"/>
      <c r="E1484" s="129"/>
    </row>
    <row r="1485" spans="2:5" s="90" customFormat="1" ht="12.75">
      <c r="B1485" s="128"/>
      <c r="C1485" s="129"/>
      <c r="D1485" s="128"/>
      <c r="E1485" s="129"/>
    </row>
    <row r="1486" spans="2:5" s="90" customFormat="1" ht="12.75">
      <c r="B1486" s="128"/>
      <c r="C1486" s="129"/>
      <c r="D1486" s="128"/>
      <c r="E1486" s="129"/>
    </row>
    <row r="1487" spans="2:5" s="90" customFormat="1" ht="12.75">
      <c r="B1487" s="128"/>
      <c r="C1487" s="129"/>
      <c r="D1487" s="128"/>
      <c r="E1487" s="129"/>
    </row>
    <row r="1488" spans="2:5" s="90" customFormat="1" ht="12.75">
      <c r="B1488" s="128"/>
      <c r="C1488" s="129"/>
      <c r="D1488" s="128"/>
      <c r="E1488" s="129"/>
    </row>
    <row r="1489" spans="2:5" s="90" customFormat="1" ht="12.75">
      <c r="B1489" s="128"/>
      <c r="C1489" s="129"/>
      <c r="D1489" s="128"/>
      <c r="E1489" s="129"/>
    </row>
    <row r="1490" spans="2:5" s="90" customFormat="1" ht="12.75">
      <c r="B1490" s="128"/>
      <c r="C1490" s="129"/>
      <c r="D1490" s="128"/>
      <c r="E1490" s="129"/>
    </row>
    <row r="1491" spans="2:5" s="90" customFormat="1" ht="12.75">
      <c r="B1491" s="128"/>
      <c r="C1491" s="129"/>
      <c r="D1491" s="128"/>
      <c r="E1491" s="129"/>
    </row>
    <row r="1492" spans="2:5" s="90" customFormat="1" ht="12.75">
      <c r="B1492" s="128"/>
      <c r="C1492" s="129"/>
      <c r="D1492" s="128"/>
      <c r="E1492" s="129"/>
    </row>
    <row r="1493" spans="2:5" s="90" customFormat="1" ht="12.75">
      <c r="B1493" s="128"/>
      <c r="C1493" s="129"/>
      <c r="D1493" s="128"/>
      <c r="E1493" s="129"/>
    </row>
    <row r="1494" spans="2:5" s="90" customFormat="1" ht="12.75">
      <c r="B1494" s="128"/>
      <c r="C1494" s="129"/>
      <c r="D1494" s="128"/>
      <c r="E1494" s="129"/>
    </row>
    <row r="1495" spans="2:5" s="90" customFormat="1" ht="12.75">
      <c r="B1495" s="128"/>
      <c r="C1495" s="129"/>
      <c r="D1495" s="128"/>
      <c r="E1495" s="129"/>
    </row>
    <row r="1496" spans="2:5" s="90" customFormat="1" ht="12.75">
      <c r="B1496" s="128"/>
      <c r="C1496" s="129"/>
      <c r="D1496" s="128"/>
      <c r="E1496" s="129"/>
    </row>
    <row r="1497" spans="2:5" s="90" customFormat="1" ht="12.75">
      <c r="B1497" s="128"/>
      <c r="C1497" s="129"/>
      <c r="D1497" s="128"/>
      <c r="E1497" s="129"/>
    </row>
    <row r="1498" spans="2:5" s="90" customFormat="1" ht="12.75">
      <c r="B1498" s="128"/>
      <c r="C1498" s="129"/>
      <c r="D1498" s="128"/>
      <c r="E1498" s="129"/>
    </row>
    <row r="1499" spans="2:5" s="90" customFormat="1" ht="12.75">
      <c r="B1499" s="128"/>
      <c r="C1499" s="129"/>
      <c r="D1499" s="128"/>
      <c r="E1499" s="129"/>
    </row>
    <row r="1500" spans="2:5" s="90" customFormat="1" ht="12.75">
      <c r="B1500" s="128"/>
      <c r="C1500" s="129"/>
      <c r="D1500" s="128"/>
      <c r="E1500" s="129"/>
    </row>
    <row r="1501" spans="2:5" s="90" customFormat="1" ht="12.75">
      <c r="B1501" s="128"/>
      <c r="C1501" s="129"/>
      <c r="D1501" s="128"/>
      <c r="E1501" s="129"/>
    </row>
    <row r="1502" spans="2:5" s="90" customFormat="1" ht="12.75">
      <c r="B1502" s="128"/>
      <c r="C1502" s="129"/>
      <c r="D1502" s="128"/>
      <c r="E1502" s="129"/>
    </row>
    <row r="1503" spans="2:5" s="90" customFormat="1" ht="12.75">
      <c r="B1503" s="128"/>
      <c r="C1503" s="129"/>
      <c r="D1503" s="128"/>
      <c r="E1503" s="129"/>
    </row>
    <row r="1504" spans="2:5" s="90" customFormat="1" ht="12.75">
      <c r="B1504" s="128"/>
      <c r="C1504" s="129"/>
      <c r="D1504" s="128"/>
      <c r="E1504" s="129"/>
    </row>
    <row r="1505" spans="2:5" s="90" customFormat="1" ht="12.75">
      <c r="B1505" s="128"/>
      <c r="C1505" s="129"/>
      <c r="D1505" s="128"/>
      <c r="E1505" s="129"/>
    </row>
    <row r="1506" spans="2:5" s="90" customFormat="1" ht="12.75">
      <c r="B1506" s="128"/>
      <c r="C1506" s="129"/>
      <c r="D1506" s="128"/>
      <c r="E1506" s="129"/>
    </row>
    <row r="1507" spans="2:5" s="90" customFormat="1" ht="12.75">
      <c r="B1507" s="128"/>
      <c r="C1507" s="129"/>
      <c r="D1507" s="128"/>
      <c r="E1507" s="129"/>
    </row>
    <row r="1508" spans="2:5" s="90" customFormat="1" ht="12.75">
      <c r="B1508" s="128"/>
      <c r="C1508" s="129"/>
      <c r="D1508" s="128"/>
      <c r="E1508" s="129"/>
    </row>
    <row r="1509" spans="2:5" s="90" customFormat="1" ht="12.75">
      <c r="B1509" s="128"/>
      <c r="C1509" s="129"/>
      <c r="D1509" s="128"/>
      <c r="E1509" s="129"/>
    </row>
    <row r="1510" spans="2:5" s="90" customFormat="1" ht="12.75">
      <c r="B1510" s="128"/>
      <c r="C1510" s="129"/>
      <c r="D1510" s="128"/>
      <c r="E1510" s="129"/>
    </row>
    <row r="1511" spans="2:5" s="90" customFormat="1" ht="12.75">
      <c r="B1511" s="128"/>
      <c r="C1511" s="129"/>
      <c r="D1511" s="128"/>
      <c r="E1511" s="129"/>
    </row>
    <row r="1512" spans="2:5" s="90" customFormat="1" ht="12.75">
      <c r="B1512" s="128"/>
      <c r="C1512" s="129"/>
      <c r="D1512" s="128"/>
      <c r="E1512" s="129"/>
    </row>
    <row r="1513" spans="2:5" s="90" customFormat="1" ht="12.75">
      <c r="B1513" s="128"/>
      <c r="C1513" s="129"/>
      <c r="D1513" s="128"/>
      <c r="E1513" s="129"/>
    </row>
    <row r="1514" spans="2:5" s="90" customFormat="1" ht="12.75">
      <c r="B1514" s="128"/>
      <c r="C1514" s="129"/>
      <c r="D1514" s="128"/>
      <c r="E1514" s="129"/>
    </row>
    <row r="1515" spans="2:5" s="90" customFormat="1" ht="12.75">
      <c r="B1515" s="128"/>
      <c r="C1515" s="129"/>
      <c r="D1515" s="128"/>
      <c r="E1515" s="129"/>
    </row>
    <row r="1516" spans="2:5" s="90" customFormat="1" ht="12.75">
      <c r="B1516" s="128"/>
      <c r="C1516" s="129"/>
      <c r="D1516" s="128"/>
      <c r="E1516" s="129"/>
    </row>
    <row r="1517" spans="2:5" s="90" customFormat="1" ht="12.75">
      <c r="B1517" s="128"/>
      <c r="C1517" s="129"/>
      <c r="D1517" s="128"/>
      <c r="E1517" s="129"/>
    </row>
    <row r="1518" spans="2:5" s="90" customFormat="1" ht="12.75">
      <c r="B1518" s="128"/>
      <c r="C1518" s="129"/>
      <c r="D1518" s="128"/>
      <c r="E1518" s="129"/>
    </row>
    <row r="1519" spans="2:5" s="90" customFormat="1" ht="12.75">
      <c r="B1519" s="128"/>
      <c r="C1519" s="129"/>
      <c r="D1519" s="128"/>
      <c r="E1519" s="129"/>
    </row>
    <row r="1520" spans="2:5" s="90" customFormat="1" ht="12.75">
      <c r="B1520" s="128"/>
      <c r="C1520" s="129"/>
      <c r="D1520" s="128"/>
      <c r="E1520" s="129"/>
    </row>
    <row r="1521" spans="2:5" s="90" customFormat="1" ht="12.75">
      <c r="B1521" s="128"/>
      <c r="C1521" s="129"/>
      <c r="D1521" s="128"/>
      <c r="E1521" s="129"/>
    </row>
    <row r="1522" spans="2:5" s="90" customFormat="1" ht="12.75">
      <c r="B1522" s="128"/>
      <c r="C1522" s="129"/>
      <c r="D1522" s="128"/>
      <c r="E1522" s="129"/>
    </row>
    <row r="1523" spans="2:5" s="90" customFormat="1" ht="12.75">
      <c r="B1523" s="128"/>
      <c r="C1523" s="129"/>
      <c r="D1523" s="128"/>
      <c r="E1523" s="129"/>
    </row>
    <row r="1524" spans="2:5" s="90" customFormat="1" ht="12.75">
      <c r="B1524" s="128"/>
      <c r="C1524" s="129"/>
      <c r="D1524" s="128"/>
      <c r="E1524" s="129"/>
    </row>
    <row r="1525" spans="2:5" s="90" customFormat="1" ht="12.75">
      <c r="B1525" s="128"/>
      <c r="C1525" s="129"/>
      <c r="D1525" s="128"/>
      <c r="E1525" s="129"/>
    </row>
    <row r="1526" spans="2:5" s="90" customFormat="1" ht="12.75">
      <c r="B1526" s="128"/>
      <c r="C1526" s="129"/>
      <c r="D1526" s="128"/>
      <c r="E1526" s="129"/>
    </row>
    <row r="1527" spans="2:5" s="90" customFormat="1" ht="12.75">
      <c r="B1527" s="128"/>
      <c r="C1527" s="129"/>
      <c r="D1527" s="128"/>
      <c r="E1527" s="129"/>
    </row>
    <row r="1528" spans="2:5" s="90" customFormat="1" ht="12.75">
      <c r="B1528" s="128"/>
      <c r="C1528" s="129"/>
      <c r="D1528" s="128"/>
      <c r="E1528" s="129"/>
    </row>
    <row r="1529" spans="2:5" s="90" customFormat="1" ht="12.75">
      <c r="B1529" s="128"/>
      <c r="C1529" s="129"/>
      <c r="D1529" s="128"/>
      <c r="E1529" s="129"/>
    </row>
    <row r="1530" spans="2:5" s="90" customFormat="1" ht="12.75">
      <c r="B1530" s="128"/>
      <c r="C1530" s="129"/>
      <c r="D1530" s="128"/>
      <c r="E1530" s="129"/>
    </row>
    <row r="1531" spans="2:5" s="90" customFormat="1" ht="12.75">
      <c r="B1531" s="128"/>
      <c r="C1531" s="129"/>
      <c r="D1531" s="128"/>
      <c r="E1531" s="129"/>
    </row>
    <row r="1532" spans="2:5" s="90" customFormat="1" ht="12.75">
      <c r="B1532" s="128"/>
      <c r="C1532" s="129"/>
      <c r="D1532" s="128"/>
      <c r="E1532" s="129"/>
    </row>
    <row r="1533" spans="2:5" s="90" customFormat="1" ht="12.75">
      <c r="B1533" s="128"/>
      <c r="C1533" s="129"/>
      <c r="D1533" s="128"/>
      <c r="E1533" s="129"/>
    </row>
    <row r="1534" spans="2:5" s="90" customFormat="1" ht="12.75">
      <c r="B1534" s="128"/>
      <c r="C1534" s="129"/>
      <c r="D1534" s="128"/>
      <c r="E1534" s="129"/>
    </row>
    <row r="1535" spans="2:5" s="90" customFormat="1" ht="12.75">
      <c r="B1535" s="128"/>
      <c r="C1535" s="129"/>
      <c r="D1535" s="128"/>
      <c r="E1535" s="129"/>
    </row>
    <row r="1536" spans="2:5" s="90" customFormat="1" ht="12.75">
      <c r="B1536" s="128"/>
      <c r="C1536" s="129"/>
      <c r="D1536" s="128"/>
      <c r="E1536" s="129"/>
    </row>
    <row r="1537" spans="2:5" s="90" customFormat="1" ht="12.75">
      <c r="B1537" s="128"/>
      <c r="C1537" s="129"/>
      <c r="D1537" s="128"/>
      <c r="E1537" s="129"/>
    </row>
    <row r="1538" spans="2:5" s="90" customFormat="1" ht="12.75">
      <c r="B1538" s="128"/>
      <c r="C1538" s="129"/>
      <c r="D1538" s="128"/>
      <c r="E1538" s="129"/>
    </row>
    <row r="1539" spans="2:5" s="90" customFormat="1" ht="12.75">
      <c r="B1539" s="128"/>
      <c r="C1539" s="129"/>
      <c r="D1539" s="128"/>
      <c r="E1539" s="129"/>
    </row>
    <row r="1540" spans="2:5" s="90" customFormat="1" ht="12.75">
      <c r="B1540" s="128"/>
      <c r="C1540" s="129"/>
      <c r="D1540" s="128"/>
      <c r="E1540" s="129"/>
    </row>
    <row r="1541" spans="2:5" s="90" customFormat="1" ht="12.75">
      <c r="B1541" s="128"/>
      <c r="C1541" s="129"/>
      <c r="D1541" s="128"/>
      <c r="E1541" s="129"/>
    </row>
    <row r="1542" spans="2:5" s="90" customFormat="1" ht="12.75">
      <c r="B1542" s="128"/>
      <c r="C1542" s="129"/>
      <c r="D1542" s="128"/>
      <c r="E1542" s="129"/>
    </row>
    <row r="1543" spans="2:5" s="90" customFormat="1" ht="12.75">
      <c r="B1543" s="128"/>
      <c r="C1543" s="129"/>
      <c r="D1543" s="128"/>
      <c r="E1543" s="129"/>
    </row>
    <row r="1544" spans="2:5" s="90" customFormat="1" ht="12.75">
      <c r="B1544" s="128"/>
      <c r="C1544" s="129"/>
      <c r="D1544" s="128"/>
      <c r="E1544" s="129"/>
    </row>
    <row r="1545" spans="2:5" s="90" customFormat="1" ht="12.75">
      <c r="B1545" s="128"/>
      <c r="C1545" s="129"/>
      <c r="D1545" s="128"/>
      <c r="E1545" s="129"/>
    </row>
    <row r="1546" spans="2:5" s="90" customFormat="1" ht="12.75">
      <c r="B1546" s="128"/>
      <c r="C1546" s="129"/>
      <c r="D1546" s="128"/>
      <c r="E1546" s="129"/>
    </row>
    <row r="1547" spans="2:5" s="90" customFormat="1" ht="12.75">
      <c r="B1547" s="128"/>
      <c r="C1547" s="129"/>
      <c r="D1547" s="128"/>
      <c r="E1547" s="129"/>
    </row>
    <row r="1548" spans="2:5" s="90" customFormat="1" ht="12.75">
      <c r="B1548" s="128"/>
      <c r="C1548" s="129"/>
      <c r="D1548" s="128"/>
      <c r="E1548" s="129"/>
    </row>
    <row r="1549" spans="2:5" s="90" customFormat="1" ht="12.75">
      <c r="B1549" s="128"/>
      <c r="C1549" s="129"/>
      <c r="D1549" s="128"/>
      <c r="E1549" s="129"/>
    </row>
    <row r="1550" spans="2:5" s="90" customFormat="1" ht="12.75">
      <c r="B1550" s="128"/>
      <c r="C1550" s="129"/>
      <c r="D1550" s="128"/>
      <c r="E1550" s="129"/>
    </row>
    <row r="1551" spans="2:5" s="90" customFormat="1" ht="12.75">
      <c r="B1551" s="128"/>
      <c r="C1551" s="129"/>
      <c r="D1551" s="128"/>
      <c r="E1551" s="129"/>
    </row>
    <row r="1552" spans="2:5" s="90" customFormat="1" ht="12.75">
      <c r="B1552" s="128"/>
      <c r="C1552" s="129"/>
      <c r="D1552" s="128"/>
      <c r="E1552" s="129"/>
    </row>
    <row r="1553" spans="2:5" s="90" customFormat="1" ht="12.75">
      <c r="B1553" s="128"/>
      <c r="C1553" s="129"/>
      <c r="D1553" s="128"/>
      <c r="E1553" s="129"/>
    </row>
    <row r="1554" spans="2:5" s="90" customFormat="1" ht="12.75">
      <c r="B1554" s="128"/>
      <c r="C1554" s="129"/>
      <c r="D1554" s="128"/>
      <c r="E1554" s="129"/>
    </row>
    <row r="1555" spans="2:5" s="90" customFormat="1" ht="12.75">
      <c r="B1555" s="128"/>
      <c r="C1555" s="129"/>
      <c r="D1555" s="128"/>
      <c r="E1555" s="129"/>
    </row>
    <row r="1556" spans="2:5" s="90" customFormat="1" ht="12.75">
      <c r="B1556" s="128"/>
      <c r="C1556" s="129"/>
      <c r="D1556" s="128"/>
      <c r="E1556" s="129"/>
    </row>
    <row r="1557" spans="2:5" s="90" customFormat="1" ht="12.75">
      <c r="B1557" s="128"/>
      <c r="C1557" s="129"/>
      <c r="D1557" s="128"/>
      <c r="E1557" s="129"/>
    </row>
    <row r="1558" spans="2:5" s="90" customFormat="1" ht="12.75">
      <c r="B1558" s="128"/>
      <c r="C1558" s="129"/>
      <c r="D1558" s="128"/>
      <c r="E1558" s="129"/>
    </row>
    <row r="1559" spans="2:5" s="90" customFormat="1" ht="12.75">
      <c r="B1559" s="128"/>
      <c r="C1559" s="129"/>
      <c r="D1559" s="128"/>
      <c r="E1559" s="129"/>
    </row>
    <row r="1560" spans="2:5" s="90" customFormat="1" ht="12.75">
      <c r="B1560" s="128"/>
      <c r="C1560" s="129"/>
      <c r="D1560" s="128"/>
      <c r="E1560" s="129"/>
    </row>
    <row r="1561" spans="2:5" s="90" customFormat="1" ht="12.75">
      <c r="B1561" s="128"/>
      <c r="C1561" s="129"/>
      <c r="D1561" s="128"/>
      <c r="E1561" s="129"/>
    </row>
    <row r="1562" spans="2:5" s="90" customFormat="1" ht="12.75">
      <c r="B1562" s="128"/>
      <c r="C1562" s="129"/>
      <c r="D1562" s="128"/>
      <c r="E1562" s="129"/>
    </row>
    <row r="1563" spans="2:5" s="90" customFormat="1" ht="12.75">
      <c r="B1563" s="128"/>
      <c r="C1563" s="129"/>
      <c r="D1563" s="128"/>
      <c r="E1563" s="129"/>
    </row>
    <row r="1564" spans="2:5" s="90" customFormat="1" ht="12.75">
      <c r="B1564" s="128"/>
      <c r="C1564" s="129"/>
      <c r="D1564" s="128"/>
      <c r="E1564" s="129"/>
    </row>
    <row r="1565" spans="2:5" s="90" customFormat="1" ht="12.75">
      <c r="B1565" s="128"/>
      <c r="C1565" s="129"/>
      <c r="D1565" s="128"/>
      <c r="E1565" s="129"/>
    </row>
    <row r="1566" spans="2:5" s="90" customFormat="1" ht="12.75">
      <c r="B1566" s="128"/>
      <c r="C1566" s="129"/>
      <c r="D1566" s="128"/>
      <c r="E1566" s="129"/>
    </row>
    <row r="1567" spans="2:5" s="90" customFormat="1" ht="12.75">
      <c r="B1567" s="128"/>
      <c r="C1567" s="129"/>
      <c r="D1567" s="128"/>
      <c r="E1567" s="129"/>
    </row>
    <row r="1568" spans="2:5" s="90" customFormat="1" ht="12.75">
      <c r="B1568" s="128"/>
      <c r="C1568" s="129"/>
      <c r="D1568" s="128"/>
      <c r="E1568" s="129"/>
    </row>
    <row r="1569" spans="2:5" s="90" customFormat="1" ht="12.75">
      <c r="B1569" s="128"/>
      <c r="C1569" s="129"/>
      <c r="D1569" s="128"/>
      <c r="E1569" s="129"/>
    </row>
    <row r="1570" spans="2:5" s="90" customFormat="1" ht="12.75">
      <c r="B1570" s="128"/>
      <c r="C1570" s="129"/>
      <c r="D1570" s="128"/>
      <c r="E1570" s="129"/>
    </row>
    <row r="1571" spans="2:5" s="90" customFormat="1" ht="12.75">
      <c r="B1571" s="128"/>
      <c r="C1571" s="129"/>
      <c r="D1571" s="128"/>
      <c r="E1571" s="129"/>
    </row>
    <row r="1572" spans="2:5" s="90" customFormat="1" ht="12.75">
      <c r="B1572" s="128"/>
      <c r="C1572" s="129"/>
      <c r="D1572" s="128"/>
      <c r="E1572" s="129"/>
    </row>
    <row r="1573" spans="2:5" s="90" customFormat="1" ht="12.75">
      <c r="B1573" s="128"/>
      <c r="C1573" s="129"/>
      <c r="D1573" s="128"/>
      <c r="E1573" s="129"/>
    </row>
    <row r="1574" spans="2:5" s="90" customFormat="1" ht="12.75">
      <c r="B1574" s="128"/>
      <c r="C1574" s="129"/>
      <c r="D1574" s="128"/>
      <c r="E1574" s="129"/>
    </row>
    <row r="1575" spans="2:5" s="90" customFormat="1" ht="12.75">
      <c r="B1575" s="128"/>
      <c r="C1575" s="129"/>
      <c r="D1575" s="128"/>
      <c r="E1575" s="129"/>
    </row>
    <row r="1576" spans="2:5" s="90" customFormat="1" ht="12.75">
      <c r="B1576" s="128"/>
      <c r="C1576" s="129"/>
      <c r="D1576" s="128"/>
      <c r="E1576" s="129"/>
    </row>
    <row r="1577" spans="2:5" s="90" customFormat="1" ht="12.75">
      <c r="B1577" s="128"/>
      <c r="C1577" s="129"/>
      <c r="D1577" s="128"/>
      <c r="E1577" s="129"/>
    </row>
    <row r="1578" spans="2:5" s="90" customFormat="1" ht="12.75">
      <c r="B1578" s="128"/>
      <c r="C1578" s="129"/>
      <c r="D1578" s="128"/>
      <c r="E1578" s="129"/>
    </row>
    <row r="1579" spans="2:5" s="90" customFormat="1" ht="12.75">
      <c r="B1579" s="128"/>
      <c r="C1579" s="129"/>
      <c r="D1579" s="128"/>
      <c r="E1579" s="129"/>
    </row>
    <row r="1580" spans="2:5" s="90" customFormat="1" ht="12.75">
      <c r="B1580" s="128"/>
      <c r="C1580" s="129"/>
      <c r="D1580" s="128"/>
      <c r="E1580" s="129"/>
    </row>
    <row r="1581" spans="2:5" s="90" customFormat="1" ht="12.75">
      <c r="B1581" s="128"/>
      <c r="C1581" s="129"/>
      <c r="D1581" s="128"/>
      <c r="E1581" s="129"/>
    </row>
    <row r="1582" spans="2:5" s="90" customFormat="1" ht="12.75">
      <c r="B1582" s="128"/>
      <c r="C1582" s="129"/>
      <c r="D1582" s="128"/>
      <c r="E1582" s="129"/>
    </row>
    <row r="1583" spans="2:5" s="90" customFormat="1" ht="12.75">
      <c r="B1583" s="128"/>
      <c r="C1583" s="129"/>
      <c r="D1583" s="128"/>
      <c r="E1583" s="129"/>
    </row>
    <row r="1584" spans="2:5" s="90" customFormat="1" ht="12.75">
      <c r="B1584" s="128"/>
      <c r="C1584" s="129"/>
      <c r="D1584" s="128"/>
      <c r="E1584" s="129"/>
    </row>
    <row r="1585" spans="2:5" s="90" customFormat="1" ht="12.75">
      <c r="B1585" s="128"/>
      <c r="C1585" s="129"/>
      <c r="D1585" s="128"/>
      <c r="E1585" s="129"/>
    </row>
    <row r="1586" spans="2:5" s="90" customFormat="1" ht="12.75">
      <c r="B1586" s="128"/>
      <c r="C1586" s="129"/>
      <c r="D1586" s="128"/>
      <c r="E1586" s="129"/>
    </row>
    <row r="1587" spans="2:5" s="90" customFormat="1" ht="12.75">
      <c r="B1587" s="128"/>
      <c r="C1587" s="129"/>
      <c r="D1587" s="128"/>
      <c r="E1587" s="129"/>
    </row>
    <row r="1588" spans="2:5" s="90" customFormat="1" ht="12.75">
      <c r="B1588" s="128"/>
      <c r="C1588" s="129"/>
      <c r="D1588" s="128"/>
      <c r="E1588" s="129"/>
    </row>
    <row r="1589" spans="2:5" s="90" customFormat="1" ht="12.75">
      <c r="B1589" s="128"/>
      <c r="C1589" s="129"/>
      <c r="D1589" s="128"/>
      <c r="E1589" s="129"/>
    </row>
    <row r="1590" spans="2:5" s="90" customFormat="1" ht="12.75">
      <c r="B1590" s="128"/>
      <c r="C1590" s="129"/>
      <c r="D1590" s="128"/>
      <c r="E1590" s="129"/>
    </row>
    <row r="1591" spans="2:5" s="90" customFormat="1" ht="12.75">
      <c r="B1591" s="128"/>
      <c r="C1591" s="129"/>
      <c r="D1591" s="128"/>
      <c r="E1591" s="129"/>
    </row>
    <row r="1592" spans="2:5" s="90" customFormat="1" ht="12.75">
      <c r="B1592" s="128"/>
      <c r="C1592" s="129"/>
      <c r="D1592" s="128"/>
      <c r="E1592" s="129"/>
    </row>
    <row r="1593" spans="2:5" s="90" customFormat="1" ht="12.75">
      <c r="B1593" s="128"/>
      <c r="C1593" s="129"/>
      <c r="D1593" s="128"/>
      <c r="E1593" s="129"/>
    </row>
    <row r="1594" spans="2:5" s="90" customFormat="1" ht="12.75">
      <c r="B1594" s="128"/>
      <c r="C1594" s="129"/>
      <c r="D1594" s="128"/>
      <c r="E1594" s="129"/>
    </row>
    <row r="1595" spans="2:5" s="90" customFormat="1" ht="12.75">
      <c r="B1595" s="128"/>
      <c r="C1595" s="129"/>
      <c r="D1595" s="128"/>
      <c r="E1595" s="129"/>
    </row>
    <row r="1596" spans="2:5" s="90" customFormat="1" ht="12.75">
      <c r="B1596" s="128"/>
      <c r="C1596" s="129"/>
      <c r="D1596" s="128"/>
      <c r="E1596" s="129"/>
    </row>
    <row r="1597" spans="2:5" s="90" customFormat="1" ht="12.75">
      <c r="B1597" s="128"/>
      <c r="C1597" s="129"/>
      <c r="D1597" s="128"/>
      <c r="E1597" s="129"/>
    </row>
    <row r="1598" spans="2:5" s="90" customFormat="1" ht="12.75">
      <c r="B1598" s="128"/>
      <c r="C1598" s="129"/>
      <c r="D1598" s="128"/>
      <c r="E1598" s="129"/>
    </row>
    <row r="1599" spans="2:5" s="90" customFormat="1" ht="12.75">
      <c r="B1599" s="128"/>
      <c r="C1599" s="129"/>
      <c r="D1599" s="128"/>
      <c r="E1599" s="129"/>
    </row>
    <row r="1600" spans="2:5" s="90" customFormat="1" ht="12.75">
      <c r="B1600" s="128"/>
      <c r="C1600" s="129"/>
      <c r="D1600" s="128"/>
      <c r="E1600" s="129"/>
    </row>
    <row r="1601" spans="2:5" s="90" customFormat="1" ht="12.75">
      <c r="B1601" s="128"/>
      <c r="C1601" s="129"/>
      <c r="D1601" s="128"/>
      <c r="E1601" s="129"/>
    </row>
    <row r="1602" spans="2:5" s="90" customFormat="1" ht="12.75">
      <c r="B1602" s="128"/>
      <c r="C1602" s="129"/>
      <c r="D1602" s="128"/>
      <c r="E1602" s="129"/>
    </row>
    <row r="1603" spans="2:5" s="90" customFormat="1" ht="12.75">
      <c r="B1603" s="128"/>
      <c r="C1603" s="129"/>
      <c r="D1603" s="128"/>
      <c r="E1603" s="129"/>
    </row>
    <row r="1604" spans="2:5" s="90" customFormat="1" ht="12.75">
      <c r="B1604" s="128"/>
      <c r="C1604" s="129"/>
      <c r="D1604" s="128"/>
      <c r="E1604" s="129"/>
    </row>
    <row r="1605" spans="2:5" s="90" customFormat="1" ht="12.75">
      <c r="B1605" s="128"/>
      <c r="C1605" s="129"/>
      <c r="D1605" s="128"/>
      <c r="E1605" s="129"/>
    </row>
    <row r="1606" spans="2:5" s="90" customFormat="1" ht="12.75">
      <c r="B1606" s="128"/>
      <c r="C1606" s="129"/>
      <c r="D1606" s="128"/>
      <c r="E1606" s="129"/>
    </row>
    <row r="1607" spans="2:5" s="90" customFormat="1" ht="12.75">
      <c r="B1607" s="128"/>
      <c r="C1607" s="129"/>
      <c r="D1607" s="128"/>
      <c r="E1607" s="129"/>
    </row>
    <row r="1608" spans="2:5" s="90" customFormat="1" ht="12.75">
      <c r="B1608" s="128"/>
      <c r="C1608" s="129"/>
      <c r="D1608" s="128"/>
      <c r="E1608" s="129"/>
    </row>
    <row r="1609" spans="2:5" s="90" customFormat="1" ht="12.75">
      <c r="B1609" s="128"/>
      <c r="C1609" s="129"/>
      <c r="D1609" s="128"/>
      <c r="E1609" s="129"/>
    </row>
    <row r="1610" spans="2:5" s="90" customFormat="1" ht="12.75">
      <c r="B1610" s="128"/>
      <c r="C1610" s="129"/>
      <c r="D1610" s="128"/>
      <c r="E1610" s="129"/>
    </row>
    <row r="1611" spans="2:5" s="90" customFormat="1" ht="12.75">
      <c r="B1611" s="128"/>
      <c r="C1611" s="129"/>
      <c r="D1611" s="128"/>
      <c r="E1611" s="129"/>
    </row>
    <row r="1612" spans="2:5" s="90" customFormat="1" ht="12.75">
      <c r="B1612" s="128"/>
      <c r="C1612" s="129"/>
      <c r="D1612" s="128"/>
      <c r="E1612" s="129"/>
    </row>
    <row r="1613" spans="2:5" s="90" customFormat="1" ht="12.75">
      <c r="B1613" s="128"/>
      <c r="C1613" s="129"/>
      <c r="D1613" s="128"/>
      <c r="E1613" s="129"/>
    </row>
    <row r="1614" spans="2:5" s="90" customFormat="1" ht="12.75">
      <c r="B1614" s="128"/>
      <c r="C1614" s="129"/>
      <c r="D1614" s="128"/>
      <c r="E1614" s="129"/>
    </row>
    <row r="1615" spans="2:5" s="90" customFormat="1" ht="12.75">
      <c r="B1615" s="128"/>
      <c r="C1615" s="129"/>
      <c r="D1615" s="128"/>
      <c r="E1615" s="129"/>
    </row>
    <row r="1616" spans="2:5" s="90" customFormat="1" ht="12.75">
      <c r="B1616" s="128"/>
      <c r="C1616" s="129"/>
      <c r="D1616" s="128"/>
      <c r="E1616" s="129"/>
    </row>
    <row r="1617" spans="2:5" s="90" customFormat="1" ht="12.75">
      <c r="B1617" s="128"/>
      <c r="C1617" s="129"/>
      <c r="D1617" s="128"/>
      <c r="E1617" s="129"/>
    </row>
    <row r="1618" spans="2:5" s="90" customFormat="1" ht="12.75">
      <c r="B1618" s="128"/>
      <c r="C1618" s="129"/>
      <c r="D1618" s="128"/>
      <c r="E1618" s="129"/>
    </row>
    <row r="1619" spans="2:5" s="90" customFormat="1" ht="12.75">
      <c r="B1619" s="128"/>
      <c r="C1619" s="129"/>
      <c r="D1619" s="128"/>
      <c r="E1619" s="129"/>
    </row>
    <row r="1620" spans="2:5" s="90" customFormat="1" ht="12.75">
      <c r="B1620" s="128"/>
      <c r="C1620" s="129"/>
      <c r="D1620" s="128"/>
      <c r="E1620" s="129"/>
    </row>
    <row r="1621" spans="2:5" s="90" customFormat="1" ht="12.75">
      <c r="B1621" s="128"/>
      <c r="C1621" s="129"/>
      <c r="D1621" s="128"/>
      <c r="E1621" s="129"/>
    </row>
    <row r="1622" spans="2:5" s="90" customFormat="1" ht="12.75">
      <c r="B1622" s="128"/>
      <c r="C1622" s="129"/>
      <c r="D1622" s="128"/>
      <c r="E1622" s="129"/>
    </row>
    <row r="1623" spans="2:5" s="90" customFormat="1" ht="12.75">
      <c r="B1623" s="128"/>
      <c r="C1623" s="129"/>
      <c r="D1623" s="128"/>
      <c r="E1623" s="129"/>
    </row>
    <row r="1624" spans="2:5" s="90" customFormat="1" ht="12.75">
      <c r="B1624" s="128"/>
      <c r="C1624" s="129"/>
      <c r="D1624" s="128"/>
      <c r="E1624" s="129"/>
    </row>
    <row r="1625" spans="2:5" s="90" customFormat="1" ht="12.75">
      <c r="B1625" s="128"/>
      <c r="C1625" s="129"/>
      <c r="D1625" s="128"/>
      <c r="E1625" s="129"/>
    </row>
    <row r="1626" spans="2:5" s="90" customFormat="1" ht="12.75">
      <c r="B1626" s="128"/>
      <c r="C1626" s="129"/>
      <c r="D1626" s="128"/>
      <c r="E1626" s="129"/>
    </row>
    <row r="1627" spans="2:5" s="90" customFormat="1" ht="12.75">
      <c r="B1627" s="128"/>
      <c r="C1627" s="129"/>
      <c r="D1627" s="128"/>
      <c r="E1627" s="129"/>
    </row>
    <row r="1628" spans="2:5" s="90" customFormat="1" ht="12.75">
      <c r="B1628" s="128"/>
      <c r="C1628" s="129"/>
      <c r="D1628" s="128"/>
      <c r="E1628" s="129"/>
    </row>
    <row r="1629" spans="2:5" s="90" customFormat="1" ht="12.75">
      <c r="B1629" s="128"/>
      <c r="C1629" s="129"/>
      <c r="D1629" s="128"/>
      <c r="E1629" s="129"/>
    </row>
    <row r="1630" spans="2:5" s="90" customFormat="1" ht="12.75">
      <c r="B1630" s="128"/>
      <c r="C1630" s="129"/>
      <c r="D1630" s="128"/>
      <c r="E1630" s="129"/>
    </row>
    <row r="1631" spans="2:5" s="90" customFormat="1" ht="12.75">
      <c r="B1631" s="128"/>
      <c r="C1631" s="129"/>
      <c r="D1631" s="128"/>
      <c r="E1631" s="129"/>
    </row>
    <row r="1632" spans="2:5" s="90" customFormat="1" ht="12.75">
      <c r="B1632" s="128"/>
      <c r="C1632" s="129"/>
      <c r="D1632" s="128"/>
      <c r="E1632" s="129"/>
    </row>
    <row r="1633" spans="2:5" s="90" customFormat="1" ht="12.75">
      <c r="B1633" s="128"/>
      <c r="C1633" s="129"/>
      <c r="D1633" s="128"/>
      <c r="E1633" s="129"/>
    </row>
    <row r="1634" spans="2:5" s="90" customFormat="1" ht="12.75">
      <c r="B1634" s="128"/>
      <c r="C1634" s="129"/>
      <c r="D1634" s="128"/>
      <c r="E1634" s="129"/>
    </row>
    <row r="1635" spans="2:5" s="90" customFormat="1" ht="12.75">
      <c r="B1635" s="128"/>
      <c r="C1635" s="129"/>
      <c r="D1635" s="128"/>
      <c r="E1635" s="129"/>
    </row>
    <row r="1636" spans="2:5" s="90" customFormat="1" ht="12.75">
      <c r="B1636" s="128"/>
      <c r="C1636" s="129"/>
      <c r="D1636" s="128"/>
      <c r="E1636" s="129"/>
    </row>
    <row r="1637" spans="2:5" s="90" customFormat="1" ht="12.75">
      <c r="B1637" s="128"/>
      <c r="C1637" s="129"/>
      <c r="D1637" s="128"/>
      <c r="E1637" s="129"/>
    </row>
    <row r="1638" spans="2:5" s="90" customFormat="1" ht="12.75">
      <c r="B1638" s="128"/>
      <c r="C1638" s="129"/>
      <c r="D1638" s="128"/>
      <c r="E1638" s="129"/>
    </row>
    <row r="1639" spans="2:5" s="90" customFormat="1" ht="12.75">
      <c r="B1639" s="128"/>
      <c r="C1639" s="129"/>
      <c r="D1639" s="128"/>
      <c r="E1639" s="129"/>
    </row>
    <row r="1640" spans="2:5" s="90" customFormat="1" ht="12.75">
      <c r="B1640" s="128"/>
      <c r="C1640" s="129"/>
      <c r="D1640" s="128"/>
      <c r="E1640" s="129"/>
    </row>
    <row r="1641" spans="2:5" s="90" customFormat="1" ht="12.75">
      <c r="B1641" s="128"/>
      <c r="C1641" s="129"/>
      <c r="D1641" s="128"/>
      <c r="E1641" s="129"/>
    </row>
    <row r="1642" spans="2:5" s="90" customFormat="1" ht="12.75">
      <c r="B1642" s="128"/>
      <c r="C1642" s="129"/>
      <c r="D1642" s="128"/>
      <c r="E1642" s="129"/>
    </row>
    <row r="1643" spans="2:5" s="90" customFormat="1" ht="12.75">
      <c r="B1643" s="128"/>
      <c r="C1643" s="129"/>
      <c r="D1643" s="128"/>
      <c r="E1643" s="129"/>
    </row>
    <row r="1644" spans="2:5" s="90" customFormat="1" ht="12.75">
      <c r="B1644" s="128"/>
      <c r="C1644" s="129"/>
      <c r="D1644" s="128"/>
      <c r="E1644" s="129"/>
    </row>
    <row r="1645" spans="2:5" s="90" customFormat="1" ht="12.75">
      <c r="B1645" s="128"/>
      <c r="C1645" s="129"/>
      <c r="D1645" s="128"/>
      <c r="E1645" s="129"/>
    </row>
    <row r="1646" spans="2:5" s="90" customFormat="1" ht="12.75">
      <c r="B1646" s="128"/>
      <c r="C1646" s="129"/>
      <c r="D1646" s="128"/>
      <c r="E1646" s="129"/>
    </row>
    <row r="1647" spans="2:5" s="90" customFormat="1" ht="12.75">
      <c r="B1647" s="128"/>
      <c r="C1647" s="129"/>
      <c r="D1647" s="128"/>
      <c r="E1647" s="129"/>
    </row>
    <row r="1648" spans="2:5" s="90" customFormat="1" ht="12.75">
      <c r="B1648" s="128"/>
      <c r="C1648" s="129"/>
      <c r="D1648" s="128"/>
      <c r="E1648" s="129"/>
    </row>
    <row r="1649" spans="2:5" s="90" customFormat="1" ht="12.75">
      <c r="B1649" s="128"/>
      <c r="C1649" s="129"/>
      <c r="D1649" s="128"/>
      <c r="E1649" s="129"/>
    </row>
    <row r="1650" spans="2:5" s="90" customFormat="1" ht="12.75">
      <c r="B1650" s="128"/>
      <c r="C1650" s="129"/>
      <c r="D1650" s="128"/>
      <c r="E1650" s="129"/>
    </row>
    <row r="1651" spans="2:5" s="90" customFormat="1" ht="12.75">
      <c r="B1651" s="128"/>
      <c r="C1651" s="129"/>
      <c r="D1651" s="128"/>
      <c r="E1651" s="129"/>
    </row>
    <row r="1652" spans="2:5" s="90" customFormat="1" ht="12.75">
      <c r="B1652" s="128"/>
      <c r="C1652" s="129"/>
      <c r="D1652" s="128"/>
      <c r="E1652" s="129"/>
    </row>
    <row r="1653" spans="2:5" s="90" customFormat="1" ht="12.75">
      <c r="B1653" s="128"/>
      <c r="C1653" s="129"/>
      <c r="D1653" s="128"/>
      <c r="E1653" s="129"/>
    </row>
    <row r="1654" spans="2:5" s="90" customFormat="1" ht="12.75">
      <c r="B1654" s="128"/>
      <c r="C1654" s="129"/>
      <c r="D1654" s="128"/>
      <c r="E1654" s="129"/>
    </row>
    <row r="1655" spans="2:5" s="90" customFormat="1" ht="12.75">
      <c r="B1655" s="128"/>
      <c r="C1655" s="129"/>
      <c r="D1655" s="128"/>
      <c r="E1655" s="129"/>
    </row>
    <row r="1656" spans="2:5" s="90" customFormat="1" ht="12.75">
      <c r="B1656" s="128"/>
      <c r="C1656" s="129"/>
      <c r="D1656" s="128"/>
      <c r="E1656" s="129"/>
    </row>
    <row r="1657" spans="2:5" s="90" customFormat="1" ht="12.75">
      <c r="B1657" s="128"/>
      <c r="C1657" s="129"/>
      <c r="D1657" s="128"/>
      <c r="E1657" s="129"/>
    </row>
    <row r="1658" spans="2:5" s="90" customFormat="1" ht="12.75">
      <c r="B1658" s="128"/>
      <c r="C1658" s="129"/>
      <c r="D1658" s="128"/>
      <c r="E1658" s="129"/>
    </row>
    <row r="1659" spans="2:5" s="90" customFormat="1" ht="12.75">
      <c r="B1659" s="128"/>
      <c r="C1659" s="129"/>
      <c r="D1659" s="128"/>
      <c r="E1659" s="129"/>
    </row>
    <row r="1660" spans="2:5" s="90" customFormat="1" ht="12.75">
      <c r="B1660" s="128"/>
      <c r="C1660" s="129"/>
      <c r="D1660" s="128"/>
      <c r="E1660" s="129"/>
    </row>
    <row r="1661" spans="2:5" s="90" customFormat="1" ht="12.75">
      <c r="B1661" s="128"/>
      <c r="C1661" s="129"/>
      <c r="D1661" s="128"/>
      <c r="E1661" s="129"/>
    </row>
    <row r="1662" spans="2:5" s="90" customFormat="1" ht="12.75">
      <c r="B1662" s="128"/>
      <c r="C1662" s="129"/>
      <c r="D1662" s="128"/>
      <c r="E1662" s="129"/>
    </row>
    <row r="1663" spans="2:5" s="90" customFormat="1" ht="12.75">
      <c r="B1663" s="128"/>
      <c r="C1663" s="129"/>
      <c r="D1663" s="128"/>
      <c r="E1663" s="129"/>
    </row>
    <row r="1664" spans="2:5" s="90" customFormat="1" ht="12.75">
      <c r="B1664" s="128"/>
      <c r="C1664" s="129"/>
      <c r="D1664" s="128"/>
      <c r="E1664" s="129"/>
    </row>
    <row r="1665" spans="2:5" s="90" customFormat="1" ht="12.75">
      <c r="B1665" s="128"/>
      <c r="C1665" s="129"/>
      <c r="D1665" s="128"/>
      <c r="E1665" s="129"/>
    </row>
    <row r="1666" spans="2:5" s="90" customFormat="1" ht="12.75">
      <c r="B1666" s="128"/>
      <c r="C1666" s="129"/>
      <c r="D1666" s="128"/>
      <c r="E1666" s="129"/>
    </row>
    <row r="1667" spans="2:5" s="90" customFormat="1" ht="12.75">
      <c r="B1667" s="128"/>
      <c r="C1667" s="129"/>
      <c r="D1667" s="128"/>
      <c r="E1667" s="129"/>
    </row>
    <row r="1668" spans="2:5" s="90" customFormat="1" ht="12.75">
      <c r="B1668" s="128"/>
      <c r="C1668" s="129"/>
      <c r="D1668" s="128"/>
      <c r="E1668" s="129"/>
    </row>
    <row r="1669" spans="2:5" s="90" customFormat="1" ht="12.75">
      <c r="B1669" s="128"/>
      <c r="C1669" s="129"/>
      <c r="D1669" s="128"/>
      <c r="E1669" s="129"/>
    </row>
    <row r="1670" spans="2:5" s="90" customFormat="1" ht="12.75">
      <c r="B1670" s="128"/>
      <c r="C1670" s="129"/>
      <c r="D1670" s="128"/>
      <c r="E1670" s="129"/>
    </row>
    <row r="1671" spans="2:5" s="90" customFormat="1" ht="12.75">
      <c r="B1671" s="128"/>
      <c r="C1671" s="129"/>
      <c r="D1671" s="128"/>
      <c r="E1671" s="129"/>
    </row>
    <row r="1672" spans="2:5" s="90" customFormat="1" ht="12.75">
      <c r="B1672" s="128"/>
      <c r="C1672" s="129"/>
      <c r="D1672" s="128"/>
      <c r="E1672" s="129"/>
    </row>
    <row r="1673" spans="2:5" s="90" customFormat="1" ht="12.75">
      <c r="B1673" s="128"/>
      <c r="C1673" s="129"/>
      <c r="D1673" s="128"/>
      <c r="E1673" s="129"/>
    </row>
    <row r="1674" spans="2:5" s="90" customFormat="1" ht="12.75">
      <c r="B1674" s="128"/>
      <c r="C1674" s="129"/>
      <c r="D1674" s="128"/>
      <c r="E1674" s="129"/>
    </row>
    <row r="1675" spans="2:5" s="90" customFormat="1" ht="12.75">
      <c r="B1675" s="128"/>
      <c r="C1675" s="129"/>
      <c r="D1675" s="128"/>
      <c r="E1675" s="129"/>
    </row>
    <row r="1676" spans="2:5" s="90" customFormat="1" ht="12.75">
      <c r="B1676" s="128"/>
      <c r="C1676" s="129"/>
      <c r="D1676" s="128"/>
      <c r="E1676" s="129"/>
    </row>
    <row r="1677" spans="2:5" s="90" customFormat="1" ht="12.75">
      <c r="B1677" s="128"/>
      <c r="C1677" s="129"/>
      <c r="D1677" s="128"/>
      <c r="E1677" s="129"/>
    </row>
    <row r="1678" spans="2:5" s="90" customFormat="1" ht="12.75">
      <c r="B1678" s="128"/>
      <c r="C1678" s="129"/>
      <c r="D1678" s="128"/>
      <c r="E1678" s="129"/>
    </row>
    <row r="1679" spans="2:5" s="90" customFormat="1" ht="12.75">
      <c r="B1679" s="128"/>
      <c r="C1679" s="129"/>
      <c r="D1679" s="128"/>
      <c r="E1679" s="129"/>
    </row>
    <row r="1680" spans="2:5" s="90" customFormat="1" ht="12.75">
      <c r="B1680" s="128"/>
      <c r="C1680" s="129"/>
      <c r="D1680" s="128"/>
      <c r="E1680" s="129"/>
    </row>
    <row r="1681" spans="2:5" s="90" customFormat="1" ht="12.75">
      <c r="B1681" s="128"/>
      <c r="C1681" s="129"/>
      <c r="D1681" s="128"/>
      <c r="E1681" s="129"/>
    </row>
    <row r="1682" spans="2:5" s="90" customFormat="1" ht="12.75">
      <c r="B1682" s="128"/>
      <c r="C1682" s="129"/>
      <c r="D1682" s="128"/>
      <c r="E1682" s="129"/>
    </row>
    <row r="1683" spans="2:5" s="90" customFormat="1" ht="12.75">
      <c r="B1683" s="128"/>
      <c r="C1683" s="129"/>
      <c r="D1683" s="128"/>
      <c r="E1683" s="129"/>
    </row>
    <row r="1684" spans="2:5" s="90" customFormat="1" ht="12.75">
      <c r="B1684" s="128"/>
      <c r="C1684" s="129"/>
      <c r="D1684" s="128"/>
      <c r="E1684" s="129"/>
    </row>
    <row r="1685" spans="2:5" s="90" customFormat="1" ht="12.75">
      <c r="B1685" s="128"/>
      <c r="C1685" s="129"/>
      <c r="D1685" s="128"/>
      <c r="E1685" s="129"/>
    </row>
    <row r="1686" spans="2:5" s="90" customFormat="1" ht="12.75">
      <c r="B1686" s="128"/>
      <c r="C1686" s="129"/>
      <c r="D1686" s="128"/>
      <c r="E1686" s="129"/>
    </row>
    <row r="1687" spans="2:5" s="90" customFormat="1" ht="12.75">
      <c r="B1687" s="128"/>
      <c r="C1687" s="129"/>
      <c r="D1687" s="128"/>
      <c r="E1687" s="129"/>
    </row>
    <row r="1688" spans="2:5" s="90" customFormat="1" ht="12.75">
      <c r="B1688" s="128"/>
      <c r="C1688" s="129"/>
      <c r="D1688" s="128"/>
      <c r="E1688" s="129"/>
    </row>
    <row r="1689" spans="2:5" s="90" customFormat="1" ht="12.75">
      <c r="B1689" s="128"/>
      <c r="C1689" s="129"/>
      <c r="D1689" s="128"/>
      <c r="E1689" s="129"/>
    </row>
    <row r="1690" spans="2:5" s="90" customFormat="1" ht="12.75">
      <c r="B1690" s="128"/>
      <c r="C1690" s="129"/>
      <c r="D1690" s="128"/>
      <c r="E1690" s="129"/>
    </row>
    <row r="1691" spans="2:5" s="90" customFormat="1" ht="12.75">
      <c r="B1691" s="128"/>
      <c r="C1691" s="129"/>
      <c r="D1691" s="128"/>
      <c r="E1691" s="129"/>
    </row>
    <row r="1692" spans="2:5" s="90" customFormat="1" ht="12.75">
      <c r="B1692" s="128"/>
      <c r="C1692" s="129"/>
      <c r="D1692" s="128"/>
      <c r="E1692" s="129"/>
    </row>
    <row r="1693" spans="2:5" s="90" customFormat="1" ht="12.75">
      <c r="B1693" s="128"/>
      <c r="C1693" s="129"/>
      <c r="D1693" s="128"/>
      <c r="E1693" s="129"/>
    </row>
    <row r="1694" spans="2:5" s="90" customFormat="1" ht="12.75">
      <c r="B1694" s="128"/>
      <c r="C1694" s="129"/>
      <c r="D1694" s="128"/>
      <c r="E1694" s="129"/>
    </row>
    <row r="1695" spans="2:5" s="90" customFormat="1" ht="12.75">
      <c r="B1695" s="128"/>
      <c r="C1695" s="129"/>
      <c r="D1695" s="128"/>
      <c r="E1695" s="129"/>
    </row>
    <row r="1696" spans="2:5" s="90" customFormat="1" ht="12.75">
      <c r="B1696" s="128"/>
      <c r="C1696" s="129"/>
      <c r="D1696" s="128"/>
      <c r="E1696" s="129"/>
    </row>
    <row r="1697" spans="2:5" s="90" customFormat="1" ht="12.75">
      <c r="B1697" s="128"/>
      <c r="C1697" s="129"/>
      <c r="D1697" s="128"/>
      <c r="E1697" s="129"/>
    </row>
    <row r="1698" spans="2:5" s="90" customFormat="1" ht="12.75">
      <c r="B1698" s="128"/>
      <c r="C1698" s="129"/>
      <c r="D1698" s="128"/>
      <c r="E1698" s="129"/>
    </row>
    <row r="1699" spans="2:5" s="90" customFormat="1" ht="12.75">
      <c r="B1699" s="128"/>
      <c r="C1699" s="129"/>
      <c r="D1699" s="128"/>
      <c r="E1699" s="129"/>
    </row>
    <row r="1700" spans="2:5" s="90" customFormat="1" ht="12.75">
      <c r="B1700" s="128"/>
      <c r="C1700" s="129"/>
      <c r="D1700" s="128"/>
      <c r="E1700" s="129"/>
    </row>
    <row r="1701" spans="2:5" s="90" customFormat="1" ht="12.75">
      <c r="B1701" s="128"/>
      <c r="C1701" s="129"/>
      <c r="D1701" s="128"/>
      <c r="E1701" s="129"/>
    </row>
    <row r="1702" spans="2:5" s="90" customFormat="1" ht="12.75">
      <c r="B1702" s="128"/>
      <c r="C1702" s="129"/>
      <c r="D1702" s="128"/>
      <c r="E1702" s="129"/>
    </row>
    <row r="1703" spans="2:5" s="90" customFormat="1" ht="12.75">
      <c r="B1703" s="128"/>
      <c r="C1703" s="129"/>
      <c r="D1703" s="128"/>
      <c r="E1703" s="129"/>
    </row>
    <row r="1704" spans="2:5" s="90" customFormat="1" ht="12.75">
      <c r="B1704" s="128"/>
      <c r="C1704" s="129"/>
      <c r="D1704" s="128"/>
      <c r="E1704" s="129"/>
    </row>
    <row r="1705" spans="2:5" s="90" customFormat="1" ht="12.75">
      <c r="B1705" s="128"/>
      <c r="C1705" s="129"/>
      <c r="D1705" s="128"/>
      <c r="E1705" s="129"/>
    </row>
    <row r="1706" spans="2:5" s="90" customFormat="1" ht="12.75">
      <c r="B1706" s="128"/>
      <c r="C1706" s="129"/>
      <c r="D1706" s="128"/>
      <c r="E1706" s="129"/>
    </row>
    <row r="1707" spans="2:5" s="90" customFormat="1" ht="12.75">
      <c r="B1707" s="128"/>
      <c r="C1707" s="129"/>
      <c r="D1707" s="128"/>
      <c r="E1707" s="129"/>
    </row>
    <row r="1708" spans="2:5" s="90" customFormat="1" ht="12.75">
      <c r="B1708" s="128"/>
      <c r="C1708" s="129"/>
      <c r="D1708" s="128"/>
      <c r="E1708" s="129"/>
    </row>
    <row r="1709" spans="2:5" s="90" customFormat="1" ht="12.75">
      <c r="B1709" s="128"/>
      <c r="C1709" s="129"/>
      <c r="D1709" s="128"/>
      <c r="E1709" s="129"/>
    </row>
    <row r="1710" spans="2:5" s="90" customFormat="1" ht="12.75">
      <c r="B1710" s="128"/>
      <c r="C1710" s="129"/>
      <c r="D1710" s="128"/>
      <c r="E1710" s="129"/>
    </row>
    <row r="1711" spans="2:5" s="90" customFormat="1" ht="12.75">
      <c r="B1711" s="128"/>
      <c r="C1711" s="129"/>
      <c r="D1711" s="128"/>
      <c r="E1711" s="129"/>
    </row>
    <row r="1712" spans="2:5" s="90" customFormat="1" ht="12.75">
      <c r="B1712" s="128"/>
      <c r="C1712" s="129"/>
      <c r="D1712" s="128"/>
      <c r="E1712" s="129"/>
    </row>
    <row r="1713" spans="2:5" s="90" customFormat="1" ht="12.75">
      <c r="B1713" s="128"/>
      <c r="C1713" s="129"/>
      <c r="D1713" s="128"/>
      <c r="E1713" s="129"/>
    </row>
    <row r="1714" spans="2:5" s="90" customFormat="1" ht="12.75">
      <c r="B1714" s="128"/>
      <c r="C1714" s="129"/>
      <c r="D1714" s="128"/>
      <c r="E1714" s="129"/>
    </row>
    <row r="1715" spans="2:5" s="90" customFormat="1" ht="12.75">
      <c r="B1715" s="128"/>
      <c r="C1715" s="129"/>
      <c r="D1715" s="128"/>
      <c r="E1715" s="129"/>
    </row>
    <row r="1716" spans="2:5" s="90" customFormat="1" ht="12.75">
      <c r="B1716" s="128"/>
      <c r="C1716" s="129"/>
      <c r="D1716" s="128"/>
      <c r="E1716" s="129"/>
    </row>
    <row r="1717" spans="2:5" s="90" customFormat="1" ht="12.75">
      <c r="B1717" s="128"/>
      <c r="C1717" s="129"/>
      <c r="D1717" s="128"/>
      <c r="E1717" s="129"/>
    </row>
    <row r="1718" spans="2:5" s="90" customFormat="1" ht="12.75">
      <c r="B1718" s="128"/>
      <c r="C1718" s="129"/>
      <c r="D1718" s="128"/>
      <c r="E1718" s="129"/>
    </row>
    <row r="1719" spans="2:5" s="90" customFormat="1" ht="12.75">
      <c r="B1719" s="128"/>
      <c r="C1719" s="129"/>
      <c r="D1719" s="128"/>
      <c r="E1719" s="129"/>
    </row>
    <row r="1720" spans="2:5" s="90" customFormat="1" ht="12.75">
      <c r="B1720" s="128"/>
      <c r="C1720" s="129"/>
      <c r="D1720" s="128"/>
      <c r="E1720" s="129"/>
    </row>
    <row r="1721" spans="2:5" s="90" customFormat="1" ht="12.75">
      <c r="B1721" s="128"/>
      <c r="C1721" s="129"/>
      <c r="D1721" s="128"/>
      <c r="E1721" s="129"/>
    </row>
    <row r="1722" spans="2:5" s="90" customFormat="1" ht="12.75">
      <c r="B1722" s="128"/>
      <c r="C1722" s="129"/>
      <c r="D1722" s="128"/>
      <c r="E1722" s="129"/>
    </row>
    <row r="1723" spans="2:5" s="90" customFormat="1" ht="12.75">
      <c r="B1723" s="128"/>
      <c r="C1723" s="129"/>
      <c r="D1723" s="128"/>
      <c r="E1723" s="129"/>
    </row>
    <row r="1724" spans="2:5" s="90" customFormat="1" ht="12.75">
      <c r="B1724" s="128"/>
      <c r="C1724" s="129"/>
      <c r="D1724" s="128"/>
      <c r="E1724" s="129"/>
    </row>
    <row r="1725" spans="2:5" s="90" customFormat="1" ht="12.75">
      <c r="B1725" s="128"/>
      <c r="C1725" s="129"/>
      <c r="D1725" s="128"/>
      <c r="E1725" s="129"/>
    </row>
    <row r="1726" spans="2:5" s="90" customFormat="1" ht="12.75">
      <c r="B1726" s="128"/>
      <c r="C1726" s="129"/>
      <c r="D1726" s="128"/>
      <c r="E1726" s="129"/>
    </row>
    <row r="1727" spans="2:5" s="90" customFormat="1" ht="12.75">
      <c r="B1727" s="128"/>
      <c r="C1727" s="129"/>
      <c r="D1727" s="128"/>
      <c r="E1727" s="129"/>
    </row>
    <row r="1728" spans="2:5" s="90" customFormat="1" ht="12.75">
      <c r="B1728" s="128"/>
      <c r="C1728" s="129"/>
      <c r="D1728" s="128"/>
      <c r="E1728" s="129"/>
    </row>
    <row r="1729" spans="2:5" s="90" customFormat="1" ht="12.75">
      <c r="B1729" s="128"/>
      <c r="C1729" s="129"/>
      <c r="D1729" s="128"/>
      <c r="E1729" s="129"/>
    </row>
    <row r="1730" spans="2:5" s="90" customFormat="1" ht="12.75">
      <c r="B1730" s="128"/>
      <c r="C1730" s="129"/>
      <c r="D1730" s="128"/>
      <c r="E1730" s="129"/>
    </row>
    <row r="1731" spans="2:5" s="90" customFormat="1" ht="12.75">
      <c r="B1731" s="128"/>
      <c r="C1731" s="129"/>
      <c r="D1731" s="128"/>
      <c r="E1731" s="129"/>
    </row>
    <row r="1732" spans="2:5" s="90" customFormat="1" ht="12.75">
      <c r="B1732" s="128"/>
      <c r="C1732" s="129"/>
      <c r="D1732" s="128"/>
      <c r="E1732" s="129"/>
    </row>
    <row r="1733" spans="2:5" s="90" customFormat="1" ht="12.75">
      <c r="B1733" s="128"/>
      <c r="C1733" s="129"/>
      <c r="D1733" s="128"/>
      <c r="E1733" s="129"/>
    </row>
    <row r="1734" spans="2:5" s="90" customFormat="1" ht="12.75">
      <c r="B1734" s="128"/>
      <c r="C1734" s="129"/>
      <c r="D1734" s="128"/>
      <c r="E1734" s="129"/>
    </row>
    <row r="1735" spans="2:5" s="90" customFormat="1" ht="12.75">
      <c r="B1735" s="128"/>
      <c r="C1735" s="129"/>
      <c r="D1735" s="128"/>
      <c r="E1735" s="129"/>
    </row>
    <row r="1736" spans="2:5" s="90" customFormat="1" ht="12.75">
      <c r="B1736" s="128"/>
      <c r="C1736" s="129"/>
      <c r="D1736" s="128"/>
      <c r="E1736" s="129"/>
    </row>
    <row r="1737" spans="2:5" s="90" customFormat="1" ht="12.75">
      <c r="B1737" s="128"/>
      <c r="C1737" s="129"/>
      <c r="D1737" s="128"/>
      <c r="E1737" s="129"/>
    </row>
    <row r="1738" spans="2:5" s="90" customFormat="1" ht="12.75">
      <c r="B1738" s="128"/>
      <c r="C1738" s="129"/>
      <c r="D1738" s="128"/>
      <c r="E1738" s="129"/>
    </row>
    <row r="1739" spans="2:5" s="90" customFormat="1" ht="12.75">
      <c r="B1739" s="128"/>
      <c r="C1739" s="129"/>
      <c r="D1739" s="128"/>
      <c r="E1739" s="129"/>
    </row>
    <row r="1740" spans="2:5" s="90" customFormat="1" ht="12.75">
      <c r="B1740" s="128"/>
      <c r="C1740" s="129"/>
      <c r="D1740" s="128"/>
      <c r="E1740" s="129"/>
    </row>
    <row r="1741" spans="2:5" s="90" customFormat="1" ht="12.75">
      <c r="B1741" s="128"/>
      <c r="C1741" s="129"/>
      <c r="D1741" s="128"/>
      <c r="E1741" s="129"/>
    </row>
    <row r="1742" spans="2:5" s="90" customFormat="1" ht="12.75">
      <c r="B1742" s="128"/>
      <c r="C1742" s="129"/>
      <c r="D1742" s="128"/>
      <c r="E1742" s="129"/>
    </row>
    <row r="1743" spans="2:5" s="90" customFormat="1" ht="12.75">
      <c r="B1743" s="128"/>
      <c r="C1743" s="129"/>
      <c r="D1743" s="128"/>
      <c r="E1743" s="129"/>
    </row>
    <row r="1744" spans="2:5" s="90" customFormat="1" ht="12.75">
      <c r="B1744" s="128"/>
      <c r="C1744" s="129"/>
      <c r="D1744" s="128"/>
      <c r="E1744" s="129"/>
    </row>
    <row r="1745" spans="2:5" s="90" customFormat="1" ht="12.75">
      <c r="B1745" s="128"/>
      <c r="C1745" s="129"/>
      <c r="D1745" s="128"/>
      <c r="E1745" s="129"/>
    </row>
    <row r="1746" spans="2:5" s="90" customFormat="1" ht="12.75">
      <c r="B1746" s="128"/>
      <c r="C1746" s="129"/>
      <c r="D1746" s="128"/>
      <c r="E1746" s="129"/>
    </row>
    <row r="1747" spans="2:5" s="90" customFormat="1" ht="12.75">
      <c r="B1747" s="128"/>
      <c r="C1747" s="129"/>
      <c r="D1747" s="128"/>
      <c r="E1747" s="129"/>
    </row>
    <row r="1748" spans="2:5" s="90" customFormat="1" ht="12.75">
      <c r="B1748" s="128"/>
      <c r="C1748" s="129"/>
      <c r="D1748" s="128"/>
      <c r="E1748" s="129"/>
    </row>
    <row r="1749" spans="2:5" s="90" customFormat="1" ht="12.75">
      <c r="B1749" s="128"/>
      <c r="C1749" s="129"/>
      <c r="D1749" s="128"/>
      <c r="E1749" s="129"/>
    </row>
    <row r="1750" spans="2:5" s="90" customFormat="1" ht="12.75">
      <c r="B1750" s="128"/>
      <c r="C1750" s="129"/>
      <c r="D1750" s="128"/>
      <c r="E1750" s="129"/>
    </row>
    <row r="1751" spans="2:5" s="90" customFormat="1" ht="12.75">
      <c r="B1751" s="128"/>
      <c r="C1751" s="129"/>
      <c r="D1751" s="128"/>
      <c r="E1751" s="129"/>
    </row>
    <row r="1752" spans="2:5" s="90" customFormat="1" ht="12.75">
      <c r="B1752" s="128"/>
      <c r="C1752" s="129"/>
      <c r="D1752" s="128"/>
      <c r="E1752" s="129"/>
    </row>
    <row r="1753" spans="2:5" s="90" customFormat="1" ht="12.75">
      <c r="B1753" s="128"/>
      <c r="C1753" s="129"/>
      <c r="D1753" s="128"/>
      <c r="E1753" s="129"/>
    </row>
    <row r="1754" spans="2:5" s="90" customFormat="1" ht="12.75">
      <c r="B1754" s="128"/>
      <c r="C1754" s="129"/>
      <c r="D1754" s="128"/>
      <c r="E1754" s="129"/>
    </row>
    <row r="1755" spans="2:5" s="90" customFormat="1" ht="12.75">
      <c r="B1755" s="128"/>
      <c r="C1755" s="129"/>
      <c r="D1755" s="128"/>
      <c r="E1755" s="129"/>
    </row>
    <row r="1756" spans="2:5" s="90" customFormat="1" ht="12.75">
      <c r="B1756" s="128"/>
      <c r="C1756" s="129"/>
      <c r="D1756" s="128"/>
      <c r="E1756" s="129"/>
    </row>
    <row r="1757" spans="2:5" s="90" customFormat="1" ht="12.75">
      <c r="B1757" s="128"/>
      <c r="C1757" s="129"/>
      <c r="D1757" s="128"/>
      <c r="E1757" s="129"/>
    </row>
    <row r="1758" spans="2:5" s="90" customFormat="1" ht="12.75">
      <c r="B1758" s="128"/>
      <c r="C1758" s="129"/>
      <c r="D1758" s="128"/>
      <c r="E1758" s="129"/>
    </row>
    <row r="1759" spans="2:5" s="90" customFormat="1" ht="12.75">
      <c r="B1759" s="128"/>
      <c r="C1759" s="129"/>
      <c r="D1759" s="128"/>
      <c r="E1759" s="129"/>
    </row>
    <row r="1760" spans="2:5" s="90" customFormat="1" ht="12.75">
      <c r="B1760" s="128"/>
      <c r="C1760" s="129"/>
      <c r="D1760" s="128"/>
      <c r="E1760" s="129"/>
    </row>
    <row r="1761" spans="2:5" s="90" customFormat="1" ht="12.75">
      <c r="B1761" s="128"/>
      <c r="C1761" s="129"/>
      <c r="D1761" s="128"/>
      <c r="E1761" s="129"/>
    </row>
    <row r="1762" spans="2:5" s="90" customFormat="1" ht="12.75">
      <c r="B1762" s="128"/>
      <c r="C1762" s="129"/>
      <c r="D1762" s="128"/>
      <c r="E1762" s="129"/>
    </row>
    <row r="1763" spans="2:5" s="90" customFormat="1" ht="12.75">
      <c r="B1763" s="128"/>
      <c r="C1763" s="129"/>
      <c r="D1763" s="128"/>
      <c r="E1763" s="129"/>
    </row>
    <row r="1764" spans="2:5" s="90" customFormat="1" ht="12.75">
      <c r="B1764" s="128"/>
      <c r="C1764" s="129"/>
      <c r="D1764" s="128"/>
      <c r="E1764" s="129"/>
    </row>
    <row r="1765" spans="2:5" s="90" customFormat="1" ht="12.75">
      <c r="B1765" s="128"/>
      <c r="C1765" s="129"/>
      <c r="D1765" s="128"/>
      <c r="E1765" s="129"/>
    </row>
    <row r="1766" spans="2:5" s="90" customFormat="1" ht="12.75">
      <c r="B1766" s="128"/>
      <c r="C1766" s="129"/>
      <c r="D1766" s="128"/>
      <c r="E1766" s="129"/>
    </row>
    <row r="1767" spans="2:5" s="90" customFormat="1" ht="12.75">
      <c r="B1767" s="128"/>
      <c r="C1767" s="129"/>
      <c r="D1767" s="128"/>
      <c r="E1767" s="129"/>
    </row>
    <row r="1768" spans="2:5" s="90" customFormat="1" ht="12.75">
      <c r="B1768" s="128"/>
      <c r="C1768" s="129"/>
      <c r="D1768" s="128"/>
      <c r="E1768" s="129"/>
    </row>
    <row r="1769" spans="2:5" s="90" customFormat="1" ht="12.75">
      <c r="B1769" s="128"/>
      <c r="C1769" s="129"/>
      <c r="D1769" s="128"/>
      <c r="E1769" s="129"/>
    </row>
    <row r="1770" spans="2:5" s="90" customFormat="1" ht="12.75">
      <c r="B1770" s="128"/>
      <c r="C1770" s="129"/>
      <c r="D1770" s="128"/>
      <c r="E1770" s="129"/>
    </row>
    <row r="1771" spans="2:5" s="90" customFormat="1" ht="12.75">
      <c r="B1771" s="128"/>
      <c r="C1771" s="129"/>
      <c r="D1771" s="128"/>
      <c r="E1771" s="129"/>
    </row>
    <row r="1772" spans="2:5" s="90" customFormat="1" ht="12.75">
      <c r="B1772" s="128"/>
      <c r="C1772" s="129"/>
      <c r="D1772" s="128"/>
      <c r="E1772" s="129"/>
    </row>
    <row r="1773" spans="2:5" s="90" customFormat="1" ht="12.75">
      <c r="B1773" s="128"/>
      <c r="C1773" s="129"/>
      <c r="D1773" s="128"/>
      <c r="E1773" s="129"/>
    </row>
    <row r="1774" spans="2:5" s="90" customFormat="1" ht="12.75">
      <c r="B1774" s="128"/>
      <c r="C1774" s="129"/>
      <c r="D1774" s="128"/>
      <c r="E1774" s="129"/>
    </row>
    <row r="1775" spans="2:5" s="90" customFormat="1" ht="12.75">
      <c r="B1775" s="128"/>
      <c r="C1775" s="129"/>
      <c r="D1775" s="128"/>
      <c r="E1775" s="129"/>
    </row>
    <row r="1776" spans="2:5" s="90" customFormat="1" ht="12.75">
      <c r="B1776" s="128"/>
      <c r="C1776" s="129"/>
      <c r="D1776" s="128"/>
      <c r="E1776" s="129"/>
    </row>
    <row r="1777" spans="2:5" s="90" customFormat="1" ht="12.75">
      <c r="B1777" s="128"/>
      <c r="C1777" s="129"/>
      <c r="D1777" s="128"/>
      <c r="E1777" s="129"/>
    </row>
    <row r="1778" spans="2:5" s="90" customFormat="1" ht="12.75">
      <c r="B1778" s="128"/>
      <c r="C1778" s="129"/>
      <c r="D1778" s="128"/>
      <c r="E1778" s="129"/>
    </row>
    <row r="1779" spans="2:5" s="90" customFormat="1" ht="12.75">
      <c r="B1779" s="128"/>
      <c r="C1779" s="129"/>
      <c r="D1779" s="128"/>
      <c r="E1779" s="129"/>
    </row>
    <row r="1780" spans="2:5" s="90" customFormat="1" ht="12.75">
      <c r="B1780" s="128"/>
      <c r="C1780" s="129"/>
      <c r="D1780" s="128"/>
      <c r="E1780" s="129"/>
    </row>
    <row r="1781" spans="2:5" s="90" customFormat="1" ht="12.75">
      <c r="B1781" s="128"/>
      <c r="C1781" s="129"/>
      <c r="D1781" s="128"/>
      <c r="E1781" s="129"/>
    </row>
    <row r="1782" spans="2:5" s="90" customFormat="1" ht="12.75">
      <c r="B1782" s="128"/>
      <c r="C1782" s="129"/>
      <c r="D1782" s="128"/>
      <c r="E1782" s="129"/>
    </row>
    <row r="1783" spans="2:5" s="90" customFormat="1" ht="12.75">
      <c r="B1783" s="128"/>
      <c r="C1783" s="129"/>
      <c r="D1783" s="128"/>
      <c r="E1783" s="129"/>
    </row>
    <row r="1784" spans="2:5" s="90" customFormat="1" ht="12.75">
      <c r="B1784" s="128"/>
      <c r="C1784" s="129"/>
      <c r="D1784" s="128"/>
      <c r="E1784" s="129"/>
    </row>
    <row r="1785" spans="2:5" s="90" customFormat="1" ht="12.75">
      <c r="B1785" s="128"/>
      <c r="C1785" s="129"/>
      <c r="D1785" s="128"/>
      <c r="E1785" s="129"/>
    </row>
    <row r="1786" spans="2:5" s="90" customFormat="1" ht="12.75">
      <c r="B1786" s="128"/>
      <c r="C1786" s="129"/>
      <c r="D1786" s="128"/>
      <c r="E1786" s="129"/>
    </row>
    <row r="1787" spans="2:5" s="90" customFormat="1" ht="12.75">
      <c r="B1787" s="128"/>
      <c r="C1787" s="129"/>
      <c r="D1787" s="128"/>
      <c r="E1787" s="129"/>
    </row>
    <row r="1788" spans="2:5" s="90" customFormat="1" ht="12.75">
      <c r="B1788" s="128"/>
      <c r="C1788" s="129"/>
      <c r="D1788" s="128"/>
      <c r="E1788" s="129"/>
    </row>
    <row r="1789" spans="2:5" s="90" customFormat="1" ht="12.75">
      <c r="B1789" s="128"/>
      <c r="C1789" s="129"/>
      <c r="D1789" s="128"/>
      <c r="E1789" s="129"/>
    </row>
    <row r="1790" spans="2:5" s="90" customFormat="1" ht="12.75">
      <c r="B1790" s="128"/>
      <c r="C1790" s="129"/>
      <c r="D1790" s="128"/>
      <c r="E1790" s="129"/>
    </row>
    <row r="1791" spans="2:5" s="90" customFormat="1" ht="12.75">
      <c r="B1791" s="128"/>
      <c r="C1791" s="129"/>
      <c r="D1791" s="128"/>
      <c r="E1791" s="129"/>
    </row>
    <row r="1792" spans="2:5" s="90" customFormat="1" ht="12.75">
      <c r="B1792" s="128"/>
      <c r="C1792" s="129"/>
      <c r="D1792" s="128"/>
      <c r="E1792" s="129"/>
    </row>
    <row r="1793" spans="2:5" s="90" customFormat="1" ht="12.75">
      <c r="B1793" s="128"/>
      <c r="C1793" s="129"/>
      <c r="D1793" s="128"/>
      <c r="E1793" s="129"/>
    </row>
    <row r="1794" spans="2:5" s="90" customFormat="1" ht="12.75">
      <c r="B1794" s="128"/>
      <c r="C1794" s="129"/>
      <c r="D1794" s="128"/>
      <c r="E1794" s="129"/>
    </row>
    <row r="1795" spans="2:5" s="90" customFormat="1" ht="12.75">
      <c r="B1795" s="128"/>
      <c r="C1795" s="129"/>
      <c r="D1795" s="128"/>
      <c r="E1795" s="129"/>
    </row>
    <row r="1796" spans="2:5" s="90" customFormat="1" ht="12.75">
      <c r="B1796" s="128"/>
      <c r="C1796" s="129"/>
      <c r="D1796" s="128"/>
      <c r="E1796" s="129"/>
    </row>
    <row r="1797" spans="2:5" s="90" customFormat="1" ht="12.75">
      <c r="B1797" s="128"/>
      <c r="C1797" s="129"/>
      <c r="D1797" s="128"/>
      <c r="E1797" s="129"/>
    </row>
    <row r="1798" spans="2:5" s="90" customFormat="1" ht="12.75">
      <c r="B1798" s="128"/>
      <c r="C1798" s="129"/>
      <c r="D1798" s="128"/>
      <c r="E1798" s="129"/>
    </row>
    <row r="1799" spans="2:5" s="90" customFormat="1" ht="12.75">
      <c r="B1799" s="128"/>
      <c r="C1799" s="129"/>
      <c r="D1799" s="128"/>
      <c r="E1799" s="129"/>
    </row>
    <row r="1800" spans="2:5" s="90" customFormat="1" ht="12.75">
      <c r="B1800" s="128"/>
      <c r="C1800" s="129"/>
      <c r="D1800" s="128"/>
      <c r="E1800" s="129"/>
    </row>
    <row r="1801" spans="2:5" s="90" customFormat="1" ht="12.75">
      <c r="B1801" s="128"/>
      <c r="C1801" s="129"/>
      <c r="D1801" s="128"/>
      <c r="E1801" s="129"/>
    </row>
    <row r="1802" spans="2:5" s="90" customFormat="1" ht="12.75">
      <c r="B1802" s="128"/>
      <c r="C1802" s="129"/>
      <c r="D1802" s="128"/>
      <c r="E1802" s="129"/>
    </row>
    <row r="1803" spans="2:5" s="90" customFormat="1" ht="12.75">
      <c r="B1803" s="128"/>
      <c r="C1803" s="129"/>
      <c r="D1803" s="128"/>
      <c r="E1803" s="129"/>
    </row>
    <row r="1804" spans="2:5" s="90" customFormat="1" ht="12.75">
      <c r="B1804" s="128"/>
      <c r="C1804" s="129"/>
      <c r="D1804" s="128"/>
      <c r="E1804" s="129"/>
    </row>
    <row r="1805" spans="2:5" s="90" customFormat="1" ht="12.75">
      <c r="B1805" s="128"/>
      <c r="C1805" s="129"/>
      <c r="D1805" s="128"/>
      <c r="E1805" s="129"/>
    </row>
    <row r="1806" spans="2:5" s="90" customFormat="1" ht="12.75">
      <c r="B1806" s="128"/>
      <c r="C1806" s="129"/>
      <c r="D1806" s="128"/>
      <c r="E1806" s="129"/>
    </row>
    <row r="1807" spans="2:5" s="90" customFormat="1" ht="12.75">
      <c r="B1807" s="128"/>
      <c r="C1807" s="129"/>
      <c r="D1807" s="128"/>
      <c r="E1807" s="129"/>
    </row>
    <row r="1808" spans="2:5" s="90" customFormat="1" ht="12.75">
      <c r="B1808" s="128"/>
      <c r="C1808" s="129"/>
      <c r="D1808" s="128"/>
      <c r="E1808" s="129"/>
    </row>
    <row r="1809" spans="2:5" s="90" customFormat="1" ht="12.75">
      <c r="B1809" s="128"/>
      <c r="C1809" s="129"/>
      <c r="D1809" s="128"/>
      <c r="E1809" s="129"/>
    </row>
    <row r="1810" spans="2:5" s="90" customFormat="1" ht="12.75">
      <c r="B1810" s="128"/>
      <c r="C1810" s="129"/>
      <c r="D1810" s="128"/>
      <c r="E1810" s="129"/>
    </row>
  </sheetData>
  <sheetProtection/>
  <mergeCells count="10">
    <mergeCell ref="B10:C10"/>
    <mergeCell ref="D10:E10"/>
    <mergeCell ref="A52:D52"/>
    <mergeCell ref="A1:E1"/>
    <mergeCell ref="A2:E2"/>
    <mergeCell ref="A3:D3"/>
    <mergeCell ref="A5:E5"/>
    <mergeCell ref="A6:E6"/>
    <mergeCell ref="B9:C9"/>
    <mergeCell ref="D9:E9"/>
  </mergeCells>
  <printOptions horizontalCentered="1"/>
  <pageMargins left="0.42" right="0.2" top="0.35" bottom="0.36" header="0.3937007874015748" footer="0.1968503937007874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70"/>
  <sheetViews>
    <sheetView zoomScale="90" zoomScaleNormal="90" workbookViewId="0" topLeftCell="A16">
      <selection activeCell="C61" sqref="C61"/>
    </sheetView>
  </sheetViews>
  <sheetFormatPr defaultColWidth="11.00390625" defaultRowHeight="12.75"/>
  <cols>
    <col min="1" max="1" width="36.75390625" style="132" customWidth="1"/>
    <col min="2" max="2" width="4.00390625" style="132" hidden="1" customWidth="1"/>
    <col min="3" max="3" width="2.75390625" style="132" customWidth="1"/>
    <col min="4" max="4" width="15.75390625" style="132" customWidth="1"/>
    <col min="5" max="5" width="5.00390625" style="132" customWidth="1"/>
    <col min="6" max="6" width="16.00390625" style="132" customWidth="1"/>
    <col min="7" max="7" width="12.625" style="132" hidden="1" customWidth="1"/>
    <col min="8" max="11" width="0" style="132" hidden="1" customWidth="1"/>
    <col min="12" max="16384" width="11.00390625" style="132" customWidth="1"/>
  </cols>
  <sheetData>
    <row r="1" spans="1:6" ht="12.75">
      <c r="A1" s="290" t="s">
        <v>0</v>
      </c>
      <c r="B1" s="290"/>
      <c r="C1" s="290"/>
      <c r="D1" s="290"/>
      <c r="E1" s="290"/>
      <c r="F1" s="290"/>
    </row>
    <row r="2" spans="1:6" ht="12.75">
      <c r="A2" s="291" t="str">
        <f>+'[1]Datos'!C18</f>
        <v>Estados Contables al 31 de Diciembre de 2016</v>
      </c>
      <c r="B2" s="291"/>
      <c r="C2" s="291"/>
      <c r="D2" s="291"/>
      <c r="E2" s="291"/>
      <c r="F2" s="291"/>
    </row>
    <row r="3" spans="1:6" ht="12.75">
      <c r="A3" s="292"/>
      <c r="B3" s="292"/>
      <c r="C3" s="292"/>
      <c r="D3" s="292"/>
      <c r="E3" s="292"/>
      <c r="F3" s="292"/>
    </row>
    <row r="4" spans="1:6" ht="12.75">
      <c r="A4" s="134"/>
      <c r="B4" s="133"/>
      <c r="C4" s="133"/>
      <c r="D4" s="133"/>
      <c r="E4" s="133"/>
      <c r="F4" s="133"/>
    </row>
    <row r="5" spans="1:6" ht="12.75">
      <c r="A5" s="293"/>
      <c r="B5" s="293"/>
      <c r="C5" s="293"/>
      <c r="D5" s="293"/>
      <c r="E5" s="293"/>
      <c r="F5" s="293"/>
    </row>
    <row r="6" spans="1:6" ht="12.75">
      <c r="A6" s="135"/>
      <c r="B6" s="135"/>
      <c r="C6" s="135"/>
      <c r="D6" s="135"/>
      <c r="E6" s="135"/>
      <c r="F6" s="135"/>
    </row>
    <row r="7" spans="1:6" ht="16.5" customHeight="1">
      <c r="A7" s="288" t="s">
        <v>103</v>
      </c>
      <c r="B7" s="288"/>
      <c r="C7" s="288"/>
      <c r="D7" s="288"/>
      <c r="E7" s="288"/>
      <c r="F7" s="288"/>
    </row>
    <row r="8" spans="1:6" ht="12.75">
      <c r="A8" s="294" t="s">
        <v>3</v>
      </c>
      <c r="B8" s="294"/>
      <c r="C8" s="294"/>
      <c r="D8" s="294"/>
      <c r="E8" s="294"/>
      <c r="F8" s="294"/>
    </row>
    <row r="9" spans="1:6" ht="15.75">
      <c r="A9" s="288"/>
      <c r="B9" s="288"/>
      <c r="C9" s="288"/>
      <c r="D9" s="288"/>
      <c r="E9" s="288"/>
      <c r="F9" s="136"/>
    </row>
    <row r="10" spans="1:6" ht="20.25">
      <c r="A10" s="137"/>
      <c r="B10" s="138"/>
      <c r="C10" s="138"/>
      <c r="D10" s="139"/>
      <c r="E10" s="138"/>
      <c r="F10" s="138"/>
    </row>
    <row r="11" spans="1:6" ht="12.75">
      <c r="A11" s="140"/>
      <c r="B11" s="141" t="s">
        <v>6</v>
      </c>
      <c r="C11" s="140"/>
      <c r="D11" s="142">
        <v>42735</v>
      </c>
      <c r="E11" s="143"/>
      <c r="F11" s="16">
        <v>42369</v>
      </c>
    </row>
    <row r="12" spans="1:6" ht="12.75">
      <c r="A12" s="144"/>
      <c r="B12" s="144"/>
      <c r="C12" s="144"/>
      <c r="D12" s="145"/>
      <c r="E12" s="146"/>
      <c r="F12" s="146"/>
    </row>
    <row r="13" spans="1:6" ht="12.75">
      <c r="A13" s="147" t="s">
        <v>104</v>
      </c>
      <c r="B13" s="148"/>
      <c r="C13" s="147"/>
      <c r="D13" s="149"/>
      <c r="E13" s="150"/>
      <c r="F13" s="149"/>
    </row>
    <row r="14" spans="1:7" ht="12.75">
      <c r="A14" s="151" t="s">
        <v>55</v>
      </c>
      <c r="B14" s="148"/>
      <c r="C14" s="151"/>
      <c r="D14" s="152">
        <f>'[1]eoaf1'!D8</f>
        <v>-614784531.25</v>
      </c>
      <c r="E14" s="153"/>
      <c r="F14" s="154">
        <v>-596749200.51</v>
      </c>
      <c r="G14" s="132">
        <v>3854665.9499982856</v>
      </c>
    </row>
    <row r="15" spans="1:6" ht="12.75">
      <c r="A15" s="144"/>
      <c r="B15" s="148"/>
      <c r="C15" s="144"/>
      <c r="D15" s="155"/>
      <c r="E15" s="156"/>
      <c r="F15" s="157"/>
    </row>
    <row r="16" spans="1:6" ht="12.75">
      <c r="A16" s="151" t="s">
        <v>105</v>
      </c>
      <c r="B16" s="148"/>
      <c r="C16" s="151"/>
      <c r="D16" s="158">
        <f>SUM(D17:D25)</f>
        <v>366375366.85438406</v>
      </c>
      <c r="E16" s="152"/>
      <c r="F16" s="154">
        <v>152059992.35999998</v>
      </c>
    </row>
    <row r="17" spans="1:6" ht="12.75">
      <c r="A17" s="151" t="s">
        <v>106</v>
      </c>
      <c r="B17" s="148"/>
      <c r="C17" s="151"/>
      <c r="D17" s="159">
        <f>+'[1]CBU'!N43</f>
        <v>126424455.32745062</v>
      </c>
      <c r="E17" s="153"/>
      <c r="F17" s="157">
        <v>129570999</v>
      </c>
    </row>
    <row r="18" spans="1:8" ht="12.75">
      <c r="A18" s="151" t="s">
        <v>107</v>
      </c>
      <c r="B18" s="148"/>
      <c r="C18" s="151"/>
      <c r="D18" s="159">
        <f>+'[1]eoaf1'!C12</f>
        <v>4122169.239999999</v>
      </c>
      <c r="E18" s="153"/>
      <c r="F18" s="157">
        <v>-6257922</v>
      </c>
      <c r="G18" s="160" t="s">
        <v>108</v>
      </c>
      <c r="H18" s="160"/>
    </row>
    <row r="19" spans="1:8" ht="12.75">
      <c r="A19" s="151" t="s">
        <v>109</v>
      </c>
      <c r="B19" s="148"/>
      <c r="C19" s="151"/>
      <c r="D19" s="159">
        <f>+'[1]eoaf1'!C13+'[1]eoaf1'!C11-1</f>
        <v>99231534.97</v>
      </c>
      <c r="E19" s="153"/>
      <c r="F19" s="157"/>
      <c r="G19" s="160"/>
      <c r="H19" s="160"/>
    </row>
    <row r="20" spans="1:6" ht="12.75">
      <c r="A20" s="151" t="s">
        <v>110</v>
      </c>
      <c r="B20" s="148"/>
      <c r="C20" s="151"/>
      <c r="D20" s="159">
        <f>'[1]eoaf1'!C14</f>
        <v>2104490.18</v>
      </c>
      <c r="E20" s="153"/>
      <c r="F20" s="157">
        <v>3181421</v>
      </c>
    </row>
    <row r="21" spans="1:6" ht="12.75">
      <c r="A21" s="161" t="s">
        <v>111</v>
      </c>
      <c r="B21" s="148"/>
      <c r="C21" s="151"/>
      <c r="D21" s="159">
        <f>'[1]eoaf1'!C16</f>
        <v>-406002.09</v>
      </c>
      <c r="E21" s="153"/>
      <c r="F21" s="157">
        <v>329462.95</v>
      </c>
    </row>
    <row r="22" spans="1:6" ht="12.75">
      <c r="A22" s="161" t="s">
        <v>112</v>
      </c>
      <c r="B22" s="148"/>
      <c r="C22" s="151"/>
      <c r="D22" s="159">
        <f>'[1]eoaf1'!C15</f>
        <v>16148553.93</v>
      </c>
      <c r="E22" s="153"/>
      <c r="F22" s="157">
        <v>544998.85</v>
      </c>
    </row>
    <row r="23" spans="1:6" ht="12.75">
      <c r="A23" s="151" t="s">
        <v>113</v>
      </c>
      <c r="B23" s="148"/>
      <c r="C23" s="151"/>
      <c r="D23" s="159">
        <f>+'[1]eoaf1'!C18</f>
        <v>90139408.87693344</v>
      </c>
      <c r="E23" s="153"/>
      <c r="F23" s="157">
        <v>8250.41</v>
      </c>
    </row>
    <row r="24" spans="1:6" ht="12.75">
      <c r="A24" s="151" t="s">
        <v>114</v>
      </c>
      <c r="B24" s="148"/>
      <c r="C24" s="151"/>
      <c r="D24" s="159">
        <f>'[1]eoaf1'!C19</f>
        <v>5219910</v>
      </c>
      <c r="E24" s="153"/>
      <c r="F24" s="157">
        <v>1503706.95</v>
      </c>
    </row>
    <row r="25" spans="1:9" ht="12.75">
      <c r="A25" s="151" t="s">
        <v>115</v>
      </c>
      <c r="B25" s="148"/>
      <c r="C25" s="151"/>
      <c r="D25" s="159">
        <f>+'[1]eoaf1'!C17</f>
        <v>23390846.42</v>
      </c>
      <c r="E25" s="153"/>
      <c r="F25" s="157">
        <v>23179075.2</v>
      </c>
      <c r="I25" s="162"/>
    </row>
    <row r="26" spans="1:6" ht="12.75">
      <c r="A26" s="163"/>
      <c r="B26" s="148"/>
      <c r="C26" s="151"/>
      <c r="D26" s="164"/>
      <c r="E26" s="153"/>
      <c r="F26" s="165"/>
    </row>
    <row r="27" spans="1:6" ht="12.75">
      <c r="A27" s="147" t="s">
        <v>116</v>
      </c>
      <c r="B27" s="148"/>
      <c r="C27" s="151"/>
      <c r="D27" s="158">
        <f>SUM(D28:D31)</f>
        <v>-195148556.39000002</v>
      </c>
      <c r="E27" s="153"/>
      <c r="F27" s="154">
        <f>SUM(F28:F31)</f>
        <v>-19810956</v>
      </c>
    </row>
    <row r="28" spans="1:6" ht="12.75">
      <c r="A28" s="166" t="s">
        <v>117</v>
      </c>
      <c r="B28" s="148"/>
      <c r="C28" s="144"/>
      <c r="D28" s="159">
        <f>'[1]eoaf1'!C21</f>
        <v>-6435182.1700000055</v>
      </c>
      <c r="E28" s="156"/>
      <c r="F28" s="157">
        <v>134093950</v>
      </c>
    </row>
    <row r="29" spans="1:6" ht="12.75">
      <c r="A29" s="151" t="s">
        <v>118</v>
      </c>
      <c r="B29" s="148"/>
      <c r="C29" s="151"/>
      <c r="D29" s="159">
        <f>'[1]eoaf1'!C22</f>
        <v>-14035694.269999994</v>
      </c>
      <c r="E29" s="153"/>
      <c r="F29" s="157">
        <v>691741</v>
      </c>
    </row>
    <row r="30" spans="1:6" ht="12.75">
      <c r="A30" s="151" t="s">
        <v>119</v>
      </c>
      <c r="B30" s="148"/>
      <c r="C30" s="151"/>
      <c r="D30" s="159">
        <f>'[1]eoaf1'!C24</f>
        <v>-98254651.96000001</v>
      </c>
      <c r="E30" s="153"/>
      <c r="F30" s="157">
        <v>-21162179</v>
      </c>
    </row>
    <row r="31" spans="1:6" ht="12.75">
      <c r="A31" s="151" t="s">
        <v>120</v>
      </c>
      <c r="B31" s="148"/>
      <c r="C31" s="151"/>
      <c r="D31" s="167">
        <f>'[1]eoaf1'!C25+'[1]eoaf1'!C26</f>
        <v>-76423027.99000001</v>
      </c>
      <c r="E31" s="97"/>
      <c r="F31" s="168">
        <v>-133434468</v>
      </c>
    </row>
    <row r="32" spans="1:7" ht="12.75">
      <c r="A32" s="147" t="s">
        <v>121</v>
      </c>
      <c r="B32" s="148"/>
      <c r="C32" s="151"/>
      <c r="D32" s="158">
        <f>+D14+D16+D27</f>
        <v>-443557720.7856159</v>
      </c>
      <c r="E32" s="164"/>
      <c r="F32" s="158">
        <f>+F14+F16+F27</f>
        <v>-464500164.15</v>
      </c>
      <c r="G32" s="162"/>
    </row>
    <row r="33" spans="1:6" ht="12.75">
      <c r="A33" s="144"/>
      <c r="B33" s="148"/>
      <c r="C33" s="144"/>
      <c r="D33" s="159"/>
      <c r="E33" s="156"/>
      <c r="F33" s="157"/>
    </row>
    <row r="34" spans="1:6" ht="12.75">
      <c r="A34" s="147" t="s">
        <v>122</v>
      </c>
      <c r="B34" s="148"/>
      <c r="C34" s="147"/>
      <c r="D34" s="164"/>
      <c r="E34" s="153"/>
      <c r="F34" s="165"/>
    </row>
    <row r="35" spans="1:11" ht="12.75">
      <c r="A35" s="151" t="s">
        <v>123</v>
      </c>
      <c r="B35" s="148"/>
      <c r="C35" s="151"/>
      <c r="D35" s="164">
        <f>+'[1]eoaf1'!C34</f>
        <v>-1795029976.5543804</v>
      </c>
      <c r="E35" s="153"/>
      <c r="F35" s="165">
        <v>-149266647</v>
      </c>
      <c r="G35" s="160" t="s">
        <v>124</v>
      </c>
      <c r="H35" s="160"/>
      <c r="I35" s="160"/>
      <c r="J35" s="160"/>
      <c r="K35" s="160"/>
    </row>
    <row r="36" spans="1:6" ht="12.75">
      <c r="A36" s="151" t="s">
        <v>125</v>
      </c>
      <c r="B36" s="148"/>
      <c r="C36" s="151"/>
      <c r="D36" s="164">
        <f>+'[1]eoaf1'!C35</f>
        <v>466703588.37</v>
      </c>
      <c r="E36" s="153"/>
      <c r="F36" s="165">
        <v>-142020295</v>
      </c>
    </row>
    <row r="37" spans="1:6" ht="12.75">
      <c r="A37" s="151" t="s">
        <v>126</v>
      </c>
      <c r="B37" s="148"/>
      <c r="C37" s="151"/>
      <c r="D37" s="97">
        <f>+'[1]eoaf1'!C36</f>
        <v>-26696567</v>
      </c>
      <c r="E37" s="97"/>
      <c r="F37" s="169"/>
    </row>
    <row r="38" spans="1:6" ht="12.75">
      <c r="A38" s="147" t="s">
        <v>127</v>
      </c>
      <c r="B38" s="148"/>
      <c r="C38" s="147"/>
      <c r="D38" s="170">
        <f>SUM(D35:D37)</f>
        <v>-1355022955.1843805</v>
      </c>
      <c r="E38" s="97"/>
      <c r="F38" s="170">
        <f>SUM(F35:F37)</f>
        <v>-291286942</v>
      </c>
    </row>
    <row r="39" spans="1:6" ht="12.75">
      <c r="A39" s="144"/>
      <c r="B39" s="148"/>
      <c r="C39" s="144"/>
      <c r="D39" s="159"/>
      <c r="E39" s="156"/>
      <c r="F39" s="157"/>
    </row>
    <row r="40" spans="1:6" ht="12.75">
      <c r="A40" s="147" t="s">
        <v>128</v>
      </c>
      <c r="B40" s="148"/>
      <c r="C40" s="147"/>
      <c r="D40" s="164"/>
      <c r="E40" s="153"/>
      <c r="F40" s="165"/>
    </row>
    <row r="41" spans="1:6" ht="12.75">
      <c r="A41" s="151" t="s">
        <v>129</v>
      </c>
      <c r="B41" s="148"/>
      <c r="C41" s="151"/>
      <c r="D41" s="164">
        <f>'[1]eoaf1'!C42</f>
        <v>1838798527.670001</v>
      </c>
      <c r="E41" s="153"/>
      <c r="F41" s="165">
        <v>536451396</v>
      </c>
    </row>
    <row r="42" spans="1:6" ht="12.75">
      <c r="A42" s="151" t="s">
        <v>130</v>
      </c>
      <c r="B42" s="148"/>
      <c r="C42" s="151"/>
      <c r="D42" s="97">
        <f>'[1]eoaf1'!C43+'[1]eoaf1'!C44</f>
        <v>-20237085.870000046</v>
      </c>
      <c r="E42" s="97"/>
      <c r="F42" s="169">
        <v>152300847</v>
      </c>
    </row>
    <row r="43" spans="1:6" ht="12.75">
      <c r="A43" s="147" t="s">
        <v>131</v>
      </c>
      <c r="B43" s="148"/>
      <c r="C43" s="147"/>
      <c r="D43" s="170">
        <f>SUM(D41:D42)</f>
        <v>1818561441.800001</v>
      </c>
      <c r="E43" s="97"/>
      <c r="F43" s="170">
        <f>SUM(F41:F42)</f>
        <v>688752243</v>
      </c>
    </row>
    <row r="44" spans="1:6" ht="12.75">
      <c r="A44" s="144"/>
      <c r="B44" s="148"/>
      <c r="C44" s="144"/>
      <c r="D44" s="159"/>
      <c r="E44" s="156"/>
      <c r="F44" s="157"/>
    </row>
    <row r="45" spans="1:7" ht="12.75">
      <c r="A45" s="147" t="s">
        <v>132</v>
      </c>
      <c r="B45" s="148"/>
      <c r="C45" s="147"/>
      <c r="D45" s="158">
        <f>D32+D38+D43</f>
        <v>19980765.830004454</v>
      </c>
      <c r="E45" s="153"/>
      <c r="F45" s="158">
        <f>F32+F38+F43</f>
        <v>-67034863.149999976</v>
      </c>
      <c r="G45" s="162"/>
    </row>
    <row r="46" spans="1:6" ht="12.75">
      <c r="A46" s="144"/>
      <c r="B46" s="148"/>
      <c r="C46" s="144"/>
      <c r="D46" s="159"/>
      <c r="E46" s="156"/>
      <c r="F46" s="157"/>
    </row>
    <row r="47" spans="1:6" ht="12.75">
      <c r="A47" s="147" t="s">
        <v>133</v>
      </c>
      <c r="B47" s="148"/>
      <c r="C47" s="147"/>
      <c r="D47" s="97">
        <f>F49</f>
        <v>29767089.16</v>
      </c>
      <c r="E47" s="97"/>
      <c r="F47" s="169">
        <v>96801952.57999998</v>
      </c>
    </row>
    <row r="48" spans="1:6" ht="12.75">
      <c r="A48" s="144" t="s">
        <v>134</v>
      </c>
      <c r="B48" s="148"/>
      <c r="C48" s="144"/>
      <c r="D48" s="171">
        <f>D45+D47</f>
        <v>49747854.99000445</v>
      </c>
      <c r="E48" s="156"/>
      <c r="F48" s="171">
        <f>F45+F47</f>
        <v>29767089.430000007</v>
      </c>
    </row>
    <row r="49" spans="1:6" ht="12.75">
      <c r="A49" s="289" t="s">
        <v>135</v>
      </c>
      <c r="B49" s="148"/>
      <c r="C49" s="147"/>
      <c r="D49" s="172">
        <f>'[1]ESP'!D10+'[1]ESP'!D11</f>
        <v>49747855.06</v>
      </c>
      <c r="E49" s="173"/>
      <c r="F49" s="174">
        <v>29767089.16</v>
      </c>
    </row>
    <row r="50" spans="1:6" ht="12.75">
      <c r="A50" s="289"/>
      <c r="B50" s="148"/>
      <c r="C50" s="144"/>
      <c r="E50" s="156"/>
      <c r="F50" s="156"/>
    </row>
    <row r="51" spans="1:6" ht="12.75">
      <c r="A51" s="144"/>
      <c r="B51" s="148"/>
      <c r="C51" s="144"/>
      <c r="D51" s="25"/>
      <c r="E51" s="156"/>
      <c r="F51" s="156"/>
    </row>
    <row r="52" spans="1:6" ht="12.75">
      <c r="A52" s="144"/>
      <c r="B52" s="148"/>
      <c r="C52" s="144"/>
      <c r="D52" s="155"/>
      <c r="E52" s="156"/>
      <c r="F52" s="156"/>
    </row>
    <row r="53" spans="1:6" ht="12.75">
      <c r="A53" s="282" t="s">
        <v>59</v>
      </c>
      <c r="B53" s="282"/>
      <c r="C53" s="282"/>
      <c r="D53" s="282"/>
      <c r="E53" s="282"/>
      <c r="F53" s="282"/>
    </row>
    <row r="54" spans="1:4" ht="12.75">
      <c r="A54" s="175"/>
      <c r="B54" s="176"/>
      <c r="C54" s="175"/>
      <c r="D54" s="175"/>
    </row>
    <row r="55" spans="1:4" ht="12.75">
      <c r="A55" s="175"/>
      <c r="B55" s="176"/>
      <c r="C55" s="175"/>
      <c r="D55" s="175"/>
    </row>
    <row r="56" spans="1:4" ht="12.75">
      <c r="A56" s="175"/>
      <c r="B56" s="176"/>
      <c r="C56" s="175"/>
      <c r="D56" s="175"/>
    </row>
    <row r="57" spans="1:4" ht="12.75">
      <c r="A57" s="177"/>
      <c r="B57" s="176"/>
      <c r="C57" s="177"/>
      <c r="D57" s="177"/>
    </row>
    <row r="58" spans="1:4" ht="12.75">
      <c r="A58" s="177"/>
      <c r="B58" s="178"/>
      <c r="C58" s="177"/>
      <c r="D58" s="177"/>
    </row>
    <row r="59" spans="1:6" ht="12.75">
      <c r="A59" s="57" t="s">
        <v>60</v>
      </c>
      <c r="B59" s="176"/>
      <c r="C59" s="274" t="str">
        <f>+'[1]ER'!B59</f>
        <v>Cr. Enrique Cabrera</v>
      </c>
      <c r="D59" s="274"/>
      <c r="E59" s="274"/>
      <c r="F59" s="179" t="s">
        <v>62</v>
      </c>
    </row>
    <row r="60" spans="1:6" ht="12.75">
      <c r="A60" s="57" t="s">
        <v>63</v>
      </c>
      <c r="B60" s="176"/>
      <c r="C60" s="274" t="str">
        <f>+'[1]ER'!B60</f>
        <v>Secretario General</v>
      </c>
      <c r="D60" s="274"/>
      <c r="E60" s="274"/>
      <c r="F60" s="179" t="s">
        <v>65</v>
      </c>
    </row>
    <row r="61" spans="1:4" ht="12.75">
      <c r="A61" s="177"/>
      <c r="B61" s="176"/>
      <c r="C61" s="177"/>
      <c r="D61" s="177"/>
    </row>
    <row r="62" spans="1:4" ht="12.75">
      <c r="A62" s="177"/>
      <c r="B62" s="176"/>
      <c r="C62" s="177"/>
      <c r="D62" s="177"/>
    </row>
    <row r="63" spans="1:7" ht="12.75">
      <c r="A63" s="180"/>
      <c r="B63" s="180"/>
      <c r="C63" s="180"/>
      <c r="D63" s="159">
        <f>+D48-D49</f>
        <v>-0.06999555230140686</v>
      </c>
      <c r="E63" s="181"/>
      <c r="F63" s="182"/>
      <c r="G63" s="182"/>
    </row>
    <row r="64" spans="1:7" ht="12.75">
      <c r="A64" s="180"/>
      <c r="B64" s="180"/>
      <c r="C64" s="180"/>
      <c r="D64" s="180"/>
      <c r="E64" s="181"/>
      <c r="F64" s="182"/>
      <c r="G64" s="182"/>
    </row>
    <row r="65" spans="1:7" ht="12.75">
      <c r="A65" s="180"/>
      <c r="B65" s="180"/>
      <c r="C65" s="180"/>
      <c r="D65" s="180"/>
      <c r="E65" s="181"/>
      <c r="F65" s="182"/>
      <c r="G65" s="182"/>
    </row>
    <row r="66" spans="1:7" ht="12.75">
      <c r="A66" s="180"/>
      <c r="B66" s="180"/>
      <c r="C66" s="180"/>
      <c r="D66" s="180"/>
      <c r="E66" s="181"/>
      <c r="F66" s="182"/>
      <c r="G66" s="182"/>
    </row>
    <row r="67" spans="1:7" ht="12.75">
      <c r="A67" s="180"/>
      <c r="B67" s="180"/>
      <c r="C67" s="180"/>
      <c r="D67" s="180"/>
      <c r="E67" s="181"/>
      <c r="F67" s="182"/>
      <c r="G67" s="182"/>
    </row>
    <row r="68" spans="1:7" ht="12.75">
      <c r="A68" s="180"/>
      <c r="B68" s="180"/>
      <c r="C68" s="180"/>
      <c r="D68" s="180"/>
      <c r="E68" s="181"/>
      <c r="F68" s="182"/>
      <c r="G68" s="182"/>
    </row>
    <row r="69" spans="1:7" ht="12.75">
      <c r="A69" s="61" t="s">
        <v>66</v>
      </c>
      <c r="B69" s="65"/>
      <c r="C69" s="66"/>
      <c r="D69" s="65"/>
      <c r="E69" s="66"/>
      <c r="F69" s="183"/>
      <c r="G69" s="183"/>
    </row>
    <row r="70" spans="1:7" ht="12.75">
      <c r="A70" s="61" t="s">
        <v>67</v>
      </c>
      <c r="B70" s="65"/>
      <c r="C70" s="66"/>
      <c r="D70" s="65"/>
      <c r="E70" s="66"/>
      <c r="F70" s="183"/>
      <c r="G70" s="183"/>
    </row>
  </sheetData>
  <sheetProtection/>
  <mergeCells count="11">
    <mergeCell ref="A8:F8"/>
    <mergeCell ref="A9:E9"/>
    <mergeCell ref="A49:A50"/>
    <mergeCell ref="A53:F53"/>
    <mergeCell ref="C59:E59"/>
    <mergeCell ref="C60:E60"/>
    <mergeCell ref="A1:F1"/>
    <mergeCell ref="A2:F2"/>
    <mergeCell ref="A3:F3"/>
    <mergeCell ref="A5:F5"/>
    <mergeCell ref="A7:F7"/>
  </mergeCells>
  <printOptions/>
  <pageMargins left="1.17" right="0.3" top="0.45" bottom="0.984251968503937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M799"/>
  <sheetViews>
    <sheetView showGridLines="0" zoomScale="90" zoomScaleNormal="90" zoomScalePageLayoutView="0" workbookViewId="0" topLeftCell="A7">
      <selection activeCell="B41" sqref="B41"/>
    </sheetView>
  </sheetViews>
  <sheetFormatPr defaultColWidth="8.00390625" defaultRowHeight="12.75"/>
  <cols>
    <col min="1" max="1" width="24.125" style="185" customWidth="1"/>
    <col min="2" max="2" width="11.75390625" style="185" customWidth="1"/>
    <col min="3" max="3" width="10.25390625" style="185" customWidth="1"/>
    <col min="4" max="4" width="11.125" style="185" bestFit="1" customWidth="1"/>
    <col min="5" max="5" width="9.125" style="185" bestFit="1" customWidth="1"/>
    <col min="6" max="6" width="11.75390625" style="185" customWidth="1"/>
    <col min="7" max="7" width="12.25390625" style="185" bestFit="1" customWidth="1"/>
    <col min="8" max="8" width="2.50390625" style="185" customWidth="1"/>
    <col min="9" max="9" width="11.625" style="185" bestFit="1" customWidth="1"/>
    <col min="10" max="10" width="8.00390625" style="185" customWidth="1"/>
    <col min="11" max="11" width="8.75390625" style="185" bestFit="1" customWidth="1"/>
    <col min="12" max="12" width="11.00390625" style="185" bestFit="1" customWidth="1"/>
    <col min="13" max="13" width="10.50390625" style="185" bestFit="1" customWidth="1"/>
    <col min="14" max="16384" width="8.00390625" style="185" customWidth="1"/>
  </cols>
  <sheetData>
    <row r="1" spans="1:7" s="76" customFormat="1" ht="12.75" customHeight="1">
      <c r="A1" s="283" t="str">
        <f>+'[1]ESP'!A1</f>
        <v>Administración de Ferrocarriles del Estado</v>
      </c>
      <c r="B1" s="283"/>
      <c r="C1" s="283"/>
      <c r="D1" s="283"/>
      <c r="E1" s="283"/>
      <c r="F1" s="283"/>
      <c r="G1" s="283"/>
    </row>
    <row r="2" spans="1:7" s="76" customFormat="1" ht="12.75" customHeight="1">
      <c r="A2" s="284" t="str">
        <f>+'[1]Datos'!C20</f>
        <v>Estados Contables al 31 de Diciembre de 2016</v>
      </c>
      <c r="B2" s="284"/>
      <c r="C2" s="284"/>
      <c r="D2" s="284"/>
      <c r="E2" s="284"/>
      <c r="F2" s="284"/>
      <c r="G2" s="284"/>
    </row>
    <row r="3" spans="1:7" s="76" customFormat="1" ht="12.75" customHeight="1">
      <c r="A3" s="284"/>
      <c r="B3" s="284"/>
      <c r="C3" s="284"/>
      <c r="D3" s="284"/>
      <c r="E3" s="284"/>
      <c r="F3" s="284"/>
      <c r="G3" s="284"/>
    </row>
    <row r="4" spans="1:7" s="76" customFormat="1" ht="12.75" customHeight="1">
      <c r="A4" s="77"/>
      <c r="B4" s="77"/>
      <c r="C4" s="77"/>
      <c r="D4" s="77"/>
      <c r="E4" s="77"/>
      <c r="F4" s="77"/>
      <c r="G4" s="77"/>
    </row>
    <row r="5" spans="1:7" s="76" customFormat="1" ht="12.75" customHeight="1">
      <c r="A5" s="300"/>
      <c r="B5" s="300"/>
      <c r="C5" s="300"/>
      <c r="D5" s="300"/>
      <c r="E5" s="300"/>
      <c r="F5" s="300"/>
      <c r="G5" s="300"/>
    </row>
    <row r="6" spans="1:7" s="80" customFormat="1" ht="19.5" customHeight="1">
      <c r="A6" s="184"/>
      <c r="B6" s="184"/>
      <c r="C6" s="184"/>
      <c r="D6" s="184"/>
      <c r="E6" s="184"/>
      <c r="F6" s="184"/>
      <c r="G6" s="184"/>
    </row>
    <row r="7" spans="1:7" ht="21" customHeight="1">
      <c r="A7" s="301" t="s">
        <v>136</v>
      </c>
      <c r="B7" s="301"/>
      <c r="C7" s="301"/>
      <c r="D7" s="301"/>
      <c r="E7" s="301"/>
      <c r="F7" s="301"/>
      <c r="G7" s="301"/>
    </row>
    <row r="8" spans="1:8" ht="14.25" customHeight="1">
      <c r="A8" s="280" t="s">
        <v>3</v>
      </c>
      <c r="B8" s="280"/>
      <c r="C8" s="280"/>
      <c r="D8" s="280"/>
      <c r="E8" s="280"/>
      <c r="F8" s="280"/>
      <c r="G8" s="280"/>
      <c r="H8" s="186"/>
    </row>
    <row r="9" spans="1:5" s="2" customFormat="1" ht="21" customHeight="1">
      <c r="A9" s="11"/>
      <c r="B9" s="12"/>
      <c r="C9" s="12"/>
      <c r="D9" s="12"/>
      <c r="E9" s="12"/>
    </row>
    <row r="10" spans="1:8" ht="13.5" customHeight="1">
      <c r="A10" s="187"/>
      <c r="B10" s="186"/>
      <c r="C10" s="186"/>
      <c r="D10" s="186"/>
      <c r="E10" s="186"/>
      <c r="F10" s="186"/>
      <c r="G10" s="186"/>
      <c r="H10" s="188"/>
    </row>
    <row r="11" spans="1:8" ht="13.5" customHeight="1">
      <c r="A11" s="189"/>
      <c r="B11" s="295" t="s">
        <v>137</v>
      </c>
      <c r="C11" s="190" t="s">
        <v>138</v>
      </c>
      <c r="D11" s="190" t="s">
        <v>139</v>
      </c>
      <c r="E11" s="190" t="s">
        <v>140</v>
      </c>
      <c r="F11" s="190" t="s">
        <v>141</v>
      </c>
      <c r="G11" s="295" t="s">
        <v>142</v>
      </c>
      <c r="H11" s="188"/>
    </row>
    <row r="12" spans="1:8" ht="13.5" customHeight="1">
      <c r="A12" s="189"/>
      <c r="B12" s="296"/>
      <c r="C12" s="191" t="s">
        <v>143</v>
      </c>
      <c r="D12" s="191" t="s">
        <v>144</v>
      </c>
      <c r="E12" s="191" t="s">
        <v>145</v>
      </c>
      <c r="F12" s="191" t="s">
        <v>146</v>
      </c>
      <c r="G12" s="296"/>
      <c r="H12" s="188"/>
    </row>
    <row r="13" spans="1:8" ht="13.5" customHeight="1">
      <c r="A13" s="189"/>
      <c r="B13" s="297"/>
      <c r="C13" s="192" t="s">
        <v>147</v>
      </c>
      <c r="D13" s="192"/>
      <c r="E13" s="192"/>
      <c r="F13" s="192"/>
      <c r="G13" s="297"/>
      <c r="H13" s="188"/>
    </row>
    <row r="14" spans="1:13" ht="13.5" customHeight="1">
      <c r="A14" s="193"/>
      <c r="B14" s="194"/>
      <c r="C14" s="194"/>
      <c r="D14" s="194"/>
      <c r="E14" s="194"/>
      <c r="F14" s="195"/>
      <c r="G14" s="194"/>
      <c r="H14" s="196"/>
      <c r="K14" s="197"/>
      <c r="L14" s="198"/>
      <c r="M14" s="198"/>
    </row>
    <row r="15" spans="1:13" ht="13.5" customHeight="1">
      <c r="A15" s="199" t="s">
        <v>148</v>
      </c>
      <c r="B15" s="198">
        <v>5815561590</v>
      </c>
      <c r="C15" s="198">
        <v>0</v>
      </c>
      <c r="D15" s="198">
        <v>4882862755</v>
      </c>
      <c r="E15" s="198"/>
      <c r="F15" s="198">
        <v>-7227360893</v>
      </c>
      <c r="G15" s="198">
        <f>SUM(B15:F15)</f>
        <v>3471063452</v>
      </c>
      <c r="H15" s="200"/>
      <c r="K15" s="197"/>
      <c r="L15" s="198"/>
      <c r="M15" s="198"/>
    </row>
    <row r="16" spans="1:13" s="202" customFormat="1" ht="13.5" customHeight="1">
      <c r="A16" s="199"/>
      <c r="B16" s="201"/>
      <c r="C16" s="201"/>
      <c r="D16" s="201"/>
      <c r="E16" s="201"/>
      <c r="F16" s="201"/>
      <c r="G16" s="201"/>
      <c r="K16" s="197"/>
      <c r="L16" s="198"/>
      <c r="M16" s="198"/>
    </row>
    <row r="17" spans="1:8" ht="12.75">
      <c r="A17" s="199" t="s">
        <v>149</v>
      </c>
      <c r="B17" s="203">
        <v>536451396</v>
      </c>
      <c r="C17" s="203"/>
      <c r="D17" s="203">
        <v>0</v>
      </c>
      <c r="E17" s="203"/>
      <c r="F17" s="203">
        <v>0</v>
      </c>
      <c r="G17" s="198">
        <f>SUM(B17:F17)</f>
        <v>536451396</v>
      </c>
      <c r="H17" s="204"/>
    </row>
    <row r="18" spans="1:13" ht="13.5" customHeight="1">
      <c r="A18" s="199" t="s">
        <v>150</v>
      </c>
      <c r="B18" s="203">
        <v>0</v>
      </c>
      <c r="C18" s="203"/>
      <c r="D18" s="203">
        <v>0</v>
      </c>
      <c r="E18" s="203"/>
      <c r="F18" s="203"/>
      <c r="G18" s="205">
        <v>0</v>
      </c>
      <c r="H18" s="204"/>
      <c r="K18" s="206"/>
      <c r="L18" s="198"/>
      <c r="M18" s="198"/>
    </row>
    <row r="19" spans="1:13" ht="13.5" customHeight="1">
      <c r="A19" s="199" t="s">
        <v>55</v>
      </c>
      <c r="B19" s="207">
        <v>0</v>
      </c>
      <c r="C19" s="207"/>
      <c r="D19" s="207">
        <v>0</v>
      </c>
      <c r="E19" s="198"/>
      <c r="F19" s="198">
        <v>-596749201</v>
      </c>
      <c r="G19" s="198">
        <f>SUM(B19:F19)</f>
        <v>-596749201</v>
      </c>
      <c r="H19" s="204"/>
      <c r="K19" s="46"/>
      <c r="L19" s="198"/>
      <c r="M19" s="198"/>
    </row>
    <row r="20" spans="1:8" ht="13.5" customHeight="1" thickBot="1">
      <c r="A20" s="199" t="s">
        <v>151</v>
      </c>
      <c r="B20" s="208">
        <f>SUM(B15:B19)</f>
        <v>6352012986</v>
      </c>
      <c r="C20" s="208">
        <f>SUM(C17:C19)</f>
        <v>0</v>
      </c>
      <c r="D20" s="208">
        <f>SUM(D15:D19)</f>
        <v>4882862755</v>
      </c>
      <c r="E20" s="208"/>
      <c r="F20" s="208">
        <f>SUM(F15:F19)</f>
        <v>-7824110094</v>
      </c>
      <c r="G20" s="208">
        <f>SUM(G15:G19)</f>
        <v>3410765647</v>
      </c>
      <c r="H20" s="204"/>
    </row>
    <row r="21" spans="1:8" ht="13.5" customHeight="1" thickTop="1">
      <c r="A21" s="209"/>
      <c r="B21" s="205"/>
      <c r="C21" s="205"/>
      <c r="D21" s="205"/>
      <c r="E21" s="205"/>
      <c r="F21" s="205"/>
      <c r="G21" s="205"/>
      <c r="H21" s="204"/>
    </row>
    <row r="22" spans="1:8" ht="12.75" customHeight="1" hidden="1">
      <c r="A22" s="199" t="s">
        <v>152</v>
      </c>
      <c r="B22" s="210"/>
      <c r="C22" s="210"/>
      <c r="D22" s="210"/>
      <c r="E22" s="210"/>
      <c r="F22" s="210"/>
      <c r="G22" s="210">
        <f>SUM(B22:F22)</f>
        <v>0</v>
      </c>
      <c r="H22" s="204"/>
    </row>
    <row r="23" spans="1:8" ht="12.75" customHeight="1" hidden="1">
      <c r="A23" s="199" t="s">
        <v>153</v>
      </c>
      <c r="B23" s="205"/>
      <c r="C23" s="205">
        <f>C20+C22</f>
        <v>0</v>
      </c>
      <c r="D23" s="205"/>
      <c r="E23" s="205"/>
      <c r="F23" s="205"/>
      <c r="G23" s="205"/>
      <c r="H23" s="204"/>
    </row>
    <row r="24" spans="1:8" ht="12.75" customHeight="1" hidden="1">
      <c r="A24" s="199" t="s">
        <v>149</v>
      </c>
      <c r="B24" s="205"/>
      <c r="C24" s="205"/>
      <c r="D24" s="205"/>
      <c r="E24" s="209"/>
      <c r="F24" s="205"/>
      <c r="G24" s="205">
        <f>SUM(B24:F24)</f>
        <v>0</v>
      </c>
      <c r="H24" s="204"/>
    </row>
    <row r="25" spans="1:8" ht="12.75" customHeight="1">
      <c r="A25" s="199" t="s">
        <v>154</v>
      </c>
      <c r="B25" s="205">
        <v>0</v>
      </c>
      <c r="C25" s="205"/>
      <c r="D25" s="205"/>
      <c r="E25" s="209"/>
      <c r="F25" s="205">
        <v>3107997</v>
      </c>
      <c r="G25" s="198">
        <f>SUM(B25:F25)</f>
        <v>3107997</v>
      </c>
      <c r="H25" s="204"/>
    </row>
    <row r="26" spans="1:8" ht="12.75">
      <c r="A26" s="199" t="s">
        <v>149</v>
      </c>
      <c r="B26" s="203">
        <f>+'[1]Nota 11'!K17</f>
        <v>1838798526.67</v>
      </c>
      <c r="C26" s="203"/>
      <c r="D26" s="203">
        <v>0</v>
      </c>
      <c r="E26" s="203"/>
      <c r="F26" s="203">
        <v>0</v>
      </c>
      <c r="G26" s="198">
        <f>SUM(B26:F26)</f>
        <v>1838798526.67</v>
      </c>
      <c r="H26" s="204"/>
    </row>
    <row r="27" spans="1:8" ht="12.75">
      <c r="A27" s="199" t="s">
        <v>150</v>
      </c>
      <c r="B27" s="203">
        <v>0</v>
      </c>
      <c r="C27" s="203"/>
      <c r="D27" s="203">
        <v>96123538</v>
      </c>
      <c r="E27" s="203"/>
      <c r="F27" s="203"/>
      <c r="G27" s="203">
        <f>SUM(B27:F27)</f>
        <v>96123538</v>
      </c>
      <c r="H27" s="204"/>
    </row>
    <row r="28" spans="1:8" ht="12.75">
      <c r="A28" s="199" t="s">
        <v>55</v>
      </c>
      <c r="B28" s="211">
        <v>0</v>
      </c>
      <c r="C28" s="211"/>
      <c r="D28" s="211">
        <v>0</v>
      </c>
      <c r="E28" s="211"/>
      <c r="F28" s="211">
        <f>+'[1]ESP'!D49</f>
        <v>-614784531.25</v>
      </c>
      <c r="G28" s="198">
        <f>SUM(B28:F28)</f>
        <v>-614784531.25</v>
      </c>
      <c r="H28" s="204"/>
    </row>
    <row r="29" spans="1:9" ht="13.5" thickBot="1">
      <c r="A29" s="199" t="s">
        <v>155</v>
      </c>
      <c r="B29" s="208">
        <f>'[1]ESP'!D46</f>
        <v>8190811513.180001</v>
      </c>
      <c r="C29" s="208">
        <f>SUM(C23:C28)</f>
        <v>0</v>
      </c>
      <c r="D29" s="208">
        <f>SUM(D20:D28)</f>
        <v>4978986293</v>
      </c>
      <c r="E29" s="208"/>
      <c r="F29" s="208">
        <f>SUM(F20:F28)</f>
        <v>-8435786628.25</v>
      </c>
      <c r="G29" s="208">
        <f>SUM(G20:G28)</f>
        <v>4734011177.42</v>
      </c>
      <c r="H29" s="204"/>
      <c r="I29" s="212"/>
    </row>
    <row r="30" spans="1:8" ht="13.5" thickTop="1">
      <c r="A30" s="193"/>
      <c r="B30" s="205"/>
      <c r="C30" s="205"/>
      <c r="D30" s="205"/>
      <c r="E30" s="205"/>
      <c r="F30" s="205"/>
      <c r="G30" s="205"/>
      <c r="H30" s="204"/>
    </row>
    <row r="31" spans="1:8" ht="12.75">
      <c r="A31" s="186"/>
      <c r="B31" s="213"/>
      <c r="C31" s="213"/>
      <c r="D31" s="213"/>
      <c r="E31" s="213"/>
      <c r="F31" s="213"/>
      <c r="G31" s="213"/>
      <c r="H31" s="186"/>
    </row>
    <row r="32" spans="1:8" ht="12.75">
      <c r="A32" s="282" t="s">
        <v>59</v>
      </c>
      <c r="B32" s="282"/>
      <c r="C32" s="282"/>
      <c r="D32" s="282"/>
      <c r="E32" s="282"/>
      <c r="F32" s="282"/>
      <c r="G32" s="213"/>
      <c r="H32" s="186"/>
    </row>
    <row r="33" spans="1:8" ht="12.75">
      <c r="A33" s="61"/>
      <c r="B33" s="90"/>
      <c r="C33" s="61"/>
      <c r="D33" s="61"/>
      <c r="E33" s="60"/>
      <c r="F33" s="205"/>
      <c r="G33" s="205"/>
      <c r="H33" s="186"/>
    </row>
    <row r="34" spans="1:8" ht="12.75">
      <c r="A34" s="61"/>
      <c r="B34" s="214"/>
      <c r="C34" s="61"/>
      <c r="D34" s="61"/>
      <c r="E34" s="60"/>
      <c r="F34" s="215"/>
      <c r="G34" s="215"/>
      <c r="H34" s="186"/>
    </row>
    <row r="35" spans="1:8" ht="12.75">
      <c r="A35" s="61"/>
      <c r="B35" s="214"/>
      <c r="C35" s="61"/>
      <c r="D35" s="61"/>
      <c r="E35" s="60"/>
      <c r="F35" s="215"/>
      <c r="G35" s="215"/>
      <c r="H35" s="186"/>
    </row>
    <row r="36" spans="1:8" ht="12.75">
      <c r="A36" s="61"/>
      <c r="B36" s="90"/>
      <c r="C36" s="120"/>
      <c r="D36" s="120"/>
      <c r="E36" s="60"/>
      <c r="F36" s="120"/>
      <c r="G36" s="215"/>
      <c r="H36" s="186"/>
    </row>
    <row r="37" spans="1:8" ht="12.75">
      <c r="A37" s="61"/>
      <c r="B37" s="90"/>
      <c r="C37" s="61"/>
      <c r="D37" s="61"/>
      <c r="E37" s="60"/>
      <c r="F37" s="215"/>
      <c r="G37" s="215"/>
      <c r="H37" s="186"/>
    </row>
    <row r="38" spans="1:8" ht="12.75">
      <c r="A38" s="61"/>
      <c r="B38" s="90"/>
      <c r="C38" s="61"/>
      <c r="D38" s="61"/>
      <c r="E38" s="60"/>
      <c r="F38" s="215"/>
      <c r="H38" s="186"/>
    </row>
    <row r="39" spans="1:8" ht="12.75">
      <c r="A39" s="57" t="s">
        <v>60</v>
      </c>
      <c r="B39" s="298" t="str">
        <f>+'[1]ER (2)'!B29</f>
        <v>Cr. Enrique Cabrera</v>
      </c>
      <c r="C39" s="298"/>
      <c r="D39" s="298"/>
      <c r="E39" s="298"/>
      <c r="F39" s="299" t="s">
        <v>62</v>
      </c>
      <c r="G39" s="299"/>
      <c r="H39" s="186"/>
    </row>
    <row r="40" spans="1:8" ht="12.75">
      <c r="A40" s="57" t="s">
        <v>63</v>
      </c>
      <c r="B40" s="298" t="str">
        <f>+'[1]ER (2)'!B30</f>
        <v>Secretario General</v>
      </c>
      <c r="C40" s="298"/>
      <c r="D40" s="298"/>
      <c r="E40" s="298"/>
      <c r="F40" s="299" t="s">
        <v>65</v>
      </c>
      <c r="G40" s="299"/>
      <c r="H40" s="186"/>
    </row>
    <row r="41" spans="1:8" ht="12.75">
      <c r="A41" s="120"/>
      <c r="B41" s="90"/>
      <c r="C41" s="120"/>
      <c r="D41" s="120"/>
      <c r="E41" s="67"/>
      <c r="F41" s="215"/>
      <c r="G41" s="60"/>
      <c r="H41" s="186"/>
    </row>
    <row r="42" spans="1:8" ht="12.75">
      <c r="A42" s="61"/>
      <c r="B42" s="90"/>
      <c r="C42" s="61"/>
      <c r="D42" s="61"/>
      <c r="E42" s="60"/>
      <c r="F42" s="215"/>
      <c r="G42" s="215"/>
      <c r="H42" s="215"/>
    </row>
    <row r="43" spans="1:8" ht="12.75">
      <c r="A43" s="90"/>
      <c r="B43" s="90"/>
      <c r="C43" s="102"/>
      <c r="D43" s="90"/>
      <c r="E43" s="102"/>
      <c r="F43" s="215"/>
      <c r="G43" s="215"/>
      <c r="H43" s="186"/>
    </row>
    <row r="44" spans="1:8" ht="12.75">
      <c r="A44" s="123"/>
      <c r="B44" s="123"/>
      <c r="C44" s="106"/>
      <c r="D44" s="123"/>
      <c r="E44" s="106"/>
      <c r="F44" s="215"/>
      <c r="G44" s="215"/>
      <c r="H44" s="186"/>
    </row>
    <row r="45" spans="1:8" ht="12.75">
      <c r="A45" s="55"/>
      <c r="B45" s="55">
        <f>+B29-'[1]ESP'!D46</f>
        <v>0</v>
      </c>
      <c r="C45" s="55"/>
      <c r="D45" s="55">
        <f>+D29-'[1]ESP'!D47</f>
        <v>0.48999977111816406</v>
      </c>
      <c r="E45" s="63"/>
      <c r="F45" s="215">
        <f>+F29-'[1]ESP'!D48-'[1]ESP'!D49</f>
        <v>-0.039999961853027344</v>
      </c>
      <c r="G45" s="215">
        <f>+G29-'[1]ESP'!D50</f>
        <v>-0.06000232696533203</v>
      </c>
      <c r="H45" s="186"/>
    </row>
    <row r="46" spans="1:8" ht="12.75">
      <c r="A46" s="69"/>
      <c r="B46" s="69"/>
      <c r="C46" s="69"/>
      <c r="D46" s="69"/>
      <c r="E46" s="63"/>
      <c r="F46" s="215"/>
      <c r="G46" s="215"/>
      <c r="H46" s="186"/>
    </row>
    <row r="47" spans="1:8" ht="12.75">
      <c r="A47" s="69"/>
      <c r="B47" s="69"/>
      <c r="C47" s="69"/>
      <c r="D47" s="69"/>
      <c r="E47" s="63"/>
      <c r="F47" s="215"/>
      <c r="G47" s="215"/>
      <c r="H47" s="186"/>
    </row>
    <row r="48" spans="1:8" ht="12.75">
      <c r="A48" s="69"/>
      <c r="B48" s="69"/>
      <c r="C48" s="69"/>
      <c r="D48" s="69"/>
      <c r="E48" s="63"/>
      <c r="F48" s="215"/>
      <c r="G48" s="215"/>
      <c r="H48" s="186"/>
    </row>
    <row r="49" spans="1:8" ht="12.75">
      <c r="A49" s="69"/>
      <c r="B49" s="69"/>
      <c r="C49" s="69"/>
      <c r="D49" s="69"/>
      <c r="E49" s="63"/>
      <c r="F49" s="215"/>
      <c r="G49" s="215"/>
      <c r="H49" s="186"/>
    </row>
    <row r="50" spans="1:8" ht="12.75">
      <c r="A50" s="69"/>
      <c r="B50" s="69"/>
      <c r="C50" s="69"/>
      <c r="D50" s="69"/>
      <c r="E50" s="63"/>
      <c r="F50" s="215"/>
      <c r="G50" s="215"/>
      <c r="H50" s="186"/>
    </row>
    <row r="51" spans="1:8" ht="12.75">
      <c r="A51" s="69"/>
      <c r="B51" s="69"/>
      <c r="C51" s="69"/>
      <c r="D51" s="69"/>
      <c r="E51" s="63"/>
      <c r="F51" s="215"/>
      <c r="G51" s="215"/>
      <c r="H51" s="186"/>
    </row>
    <row r="52" spans="1:8" ht="12.75">
      <c r="A52" s="69"/>
      <c r="B52" s="69"/>
      <c r="C52" s="69"/>
      <c r="D52" s="69"/>
      <c r="E52" s="63"/>
      <c r="F52" s="215"/>
      <c r="G52" s="215"/>
      <c r="H52" s="186"/>
    </row>
    <row r="53" spans="1:8" ht="12.75">
      <c r="A53" s="61" t="s">
        <v>66</v>
      </c>
      <c r="B53" s="65"/>
      <c r="C53" s="66"/>
      <c r="D53" s="65"/>
      <c r="E53" s="66"/>
      <c r="F53" s="215"/>
      <c r="G53" s="215"/>
      <c r="H53" s="186"/>
    </row>
    <row r="54" spans="1:8" ht="12.75">
      <c r="A54" s="61" t="s">
        <v>67</v>
      </c>
      <c r="B54" s="65"/>
      <c r="C54" s="66"/>
      <c r="D54" s="65"/>
      <c r="E54" s="66"/>
      <c r="F54" s="215"/>
      <c r="G54" s="215"/>
      <c r="H54" s="186"/>
    </row>
    <row r="55" spans="1:8" ht="12.75">
      <c r="A55" s="55"/>
      <c r="B55" s="65"/>
      <c r="C55" s="66"/>
      <c r="D55" s="65"/>
      <c r="E55" s="66"/>
      <c r="F55" s="215"/>
      <c r="G55" s="215"/>
      <c r="H55" s="186"/>
    </row>
    <row r="56" spans="1:8" ht="12.75">
      <c r="A56" s="216"/>
      <c r="B56" s="215"/>
      <c r="C56" s="215"/>
      <c r="D56" s="215"/>
      <c r="E56" s="215"/>
      <c r="F56" s="215"/>
      <c r="G56" s="215"/>
      <c r="H56" s="186"/>
    </row>
    <row r="57" spans="1:8" ht="12.75">
      <c r="A57" s="216"/>
      <c r="B57" s="215"/>
      <c r="C57" s="215"/>
      <c r="D57" s="215"/>
      <c r="E57" s="215"/>
      <c r="F57" s="215"/>
      <c r="G57" s="215"/>
      <c r="H57" s="186"/>
    </row>
    <row r="58" spans="1:8" ht="12.75">
      <c r="A58" s="216"/>
      <c r="B58" s="215"/>
      <c r="C58" s="215"/>
      <c r="D58" s="215"/>
      <c r="E58" s="215"/>
      <c r="F58" s="215"/>
      <c r="G58" s="215"/>
      <c r="H58" s="186"/>
    </row>
    <row r="59" spans="1:8" ht="12.75">
      <c r="A59" s="216"/>
      <c r="B59" s="215"/>
      <c r="C59" s="215"/>
      <c r="D59" s="215"/>
      <c r="E59" s="215"/>
      <c r="F59" s="215"/>
      <c r="G59" s="215"/>
      <c r="H59" s="186"/>
    </row>
    <row r="60" spans="1:8" ht="12.75">
      <c r="A60" s="216"/>
      <c r="B60" s="215"/>
      <c r="C60" s="215"/>
      <c r="D60" s="215"/>
      <c r="E60" s="215"/>
      <c r="F60" s="215"/>
      <c r="G60" s="215"/>
      <c r="H60" s="186"/>
    </row>
    <row r="61" spans="1:8" ht="12.75">
      <c r="A61" s="216"/>
      <c r="B61" s="215"/>
      <c r="C61" s="215"/>
      <c r="D61" s="215"/>
      <c r="E61" s="215"/>
      <c r="F61" s="215"/>
      <c r="G61" s="215"/>
      <c r="H61" s="186"/>
    </row>
    <row r="62" spans="1:8" ht="12.75">
      <c r="A62" s="186"/>
      <c r="B62" s="217"/>
      <c r="C62" s="217"/>
      <c r="D62" s="217"/>
      <c r="E62" s="217"/>
      <c r="F62" s="217"/>
      <c r="G62" s="217"/>
      <c r="H62" s="186"/>
    </row>
    <row r="63" spans="1:8" ht="12.75">
      <c r="A63" s="186"/>
      <c r="B63" s="217"/>
      <c r="C63" s="217"/>
      <c r="D63" s="217"/>
      <c r="E63" s="217"/>
      <c r="F63" s="217"/>
      <c r="G63" s="217"/>
      <c r="H63" s="186"/>
    </row>
    <row r="64" spans="1:8" ht="12.75">
      <c r="A64" s="186"/>
      <c r="B64" s="217"/>
      <c r="C64" s="217"/>
      <c r="D64" s="217"/>
      <c r="E64" s="217"/>
      <c r="F64" s="217"/>
      <c r="G64" s="217"/>
      <c r="H64" s="186"/>
    </row>
    <row r="65" spans="1:8" ht="12.75">
      <c r="A65" s="186"/>
      <c r="B65" s="217"/>
      <c r="C65" s="217"/>
      <c r="D65" s="217"/>
      <c r="E65" s="217"/>
      <c r="F65" s="217"/>
      <c r="G65" s="217"/>
      <c r="H65" s="186"/>
    </row>
    <row r="66" spans="1:8" ht="12.75">
      <c r="A66" s="186"/>
      <c r="B66" s="217"/>
      <c r="C66" s="217"/>
      <c r="D66" s="217"/>
      <c r="E66" s="217"/>
      <c r="F66" s="217"/>
      <c r="G66" s="217"/>
      <c r="H66" s="186"/>
    </row>
    <row r="67" spans="1:8" ht="12.75">
      <c r="A67" s="186"/>
      <c r="B67" s="217"/>
      <c r="C67" s="217"/>
      <c r="D67" s="217"/>
      <c r="E67" s="217"/>
      <c r="F67" s="217"/>
      <c r="G67" s="217"/>
      <c r="H67" s="186"/>
    </row>
    <row r="68" spans="1:8" ht="12.75">
      <c r="A68" s="186"/>
      <c r="B68" s="217"/>
      <c r="C68" s="217"/>
      <c r="D68" s="217"/>
      <c r="E68" s="217"/>
      <c r="F68" s="217"/>
      <c r="G68" s="217"/>
      <c r="H68" s="186"/>
    </row>
    <row r="69" spans="1:8" ht="12.75">
      <c r="A69" s="186"/>
      <c r="B69" s="217"/>
      <c r="C69" s="217"/>
      <c r="D69" s="217"/>
      <c r="E69" s="217"/>
      <c r="F69" s="217"/>
      <c r="G69" s="217"/>
      <c r="H69" s="186"/>
    </row>
    <row r="70" spans="1:8" ht="12.75">
      <c r="A70" s="186"/>
      <c r="B70" s="217"/>
      <c r="C70" s="217"/>
      <c r="D70" s="217"/>
      <c r="E70" s="217"/>
      <c r="F70" s="217"/>
      <c r="G70" s="217"/>
      <c r="H70" s="186"/>
    </row>
    <row r="71" spans="1:8" ht="12.75">
      <c r="A71" s="186"/>
      <c r="B71" s="217"/>
      <c r="C71" s="217"/>
      <c r="D71" s="217"/>
      <c r="E71" s="217"/>
      <c r="F71" s="217"/>
      <c r="G71" s="217"/>
      <c r="H71" s="186"/>
    </row>
    <row r="72" spans="1:8" ht="12.75">
      <c r="A72" s="186"/>
      <c r="B72" s="217"/>
      <c r="C72" s="217"/>
      <c r="D72" s="217"/>
      <c r="E72" s="217"/>
      <c r="F72" s="217"/>
      <c r="G72" s="217"/>
      <c r="H72" s="186"/>
    </row>
    <row r="73" spans="1:8" ht="12.75">
      <c r="A73" s="186"/>
      <c r="B73" s="217"/>
      <c r="C73" s="217"/>
      <c r="D73" s="217"/>
      <c r="E73" s="217"/>
      <c r="F73" s="217"/>
      <c r="G73" s="217"/>
      <c r="H73" s="186"/>
    </row>
    <row r="74" spans="1:8" ht="12.75">
      <c r="A74" s="186"/>
      <c r="B74" s="217"/>
      <c r="C74" s="217"/>
      <c r="D74" s="217"/>
      <c r="E74" s="217"/>
      <c r="F74" s="217"/>
      <c r="G74" s="217"/>
      <c r="H74" s="186"/>
    </row>
    <row r="75" spans="1:8" ht="12.75">
      <c r="A75" s="186"/>
      <c r="B75" s="217"/>
      <c r="C75" s="217"/>
      <c r="D75" s="217"/>
      <c r="E75" s="217"/>
      <c r="F75" s="217"/>
      <c r="G75" s="217"/>
      <c r="H75" s="186"/>
    </row>
    <row r="76" spans="1:8" ht="12.75">
      <c r="A76" s="186"/>
      <c r="B76" s="217"/>
      <c r="C76" s="217"/>
      <c r="D76" s="217"/>
      <c r="E76" s="217"/>
      <c r="F76" s="217"/>
      <c r="G76" s="217"/>
      <c r="H76" s="186"/>
    </row>
    <row r="77" spans="1:8" ht="12.75">
      <c r="A77" s="186"/>
      <c r="B77" s="217"/>
      <c r="C77" s="217"/>
      <c r="D77" s="217"/>
      <c r="E77" s="217"/>
      <c r="F77" s="217"/>
      <c r="G77" s="217"/>
      <c r="H77" s="186"/>
    </row>
    <row r="78" spans="1:8" ht="12.75">
      <c r="A78" s="186"/>
      <c r="B78" s="217"/>
      <c r="C78" s="217"/>
      <c r="D78" s="217"/>
      <c r="E78" s="217"/>
      <c r="F78" s="217"/>
      <c r="G78" s="217"/>
      <c r="H78" s="186"/>
    </row>
    <row r="79" spans="1:8" ht="12.75">
      <c r="A79" s="186"/>
      <c r="B79" s="217"/>
      <c r="C79" s="217"/>
      <c r="D79" s="217"/>
      <c r="E79" s="217"/>
      <c r="F79" s="217"/>
      <c r="G79" s="217"/>
      <c r="H79" s="186"/>
    </row>
    <row r="80" spans="1:8" ht="12.75">
      <c r="A80" s="186"/>
      <c r="B80" s="217"/>
      <c r="C80" s="217"/>
      <c r="D80" s="217"/>
      <c r="E80" s="217"/>
      <c r="F80" s="217"/>
      <c r="G80" s="217"/>
      <c r="H80" s="186"/>
    </row>
    <row r="81" spans="1:8" ht="12.75">
      <c r="A81" s="186"/>
      <c r="B81" s="217"/>
      <c r="C81" s="217"/>
      <c r="D81" s="217"/>
      <c r="E81" s="217"/>
      <c r="F81" s="217"/>
      <c r="G81" s="217"/>
      <c r="H81" s="186"/>
    </row>
    <row r="82" spans="1:8" ht="12.75">
      <c r="A82" s="186"/>
      <c r="B82" s="217"/>
      <c r="C82" s="217"/>
      <c r="D82" s="217"/>
      <c r="E82" s="217"/>
      <c r="F82" s="217"/>
      <c r="G82" s="217"/>
      <c r="H82" s="186"/>
    </row>
    <row r="83" spans="1:8" ht="12.75">
      <c r="A83" s="186"/>
      <c r="B83" s="217"/>
      <c r="C83" s="217"/>
      <c r="D83" s="217"/>
      <c r="E83" s="217"/>
      <c r="F83" s="217"/>
      <c r="G83" s="217"/>
      <c r="H83" s="186"/>
    </row>
    <row r="84" spans="1:8" ht="12.75">
      <c r="A84" s="186"/>
      <c r="B84" s="217"/>
      <c r="C84" s="217"/>
      <c r="D84" s="217"/>
      <c r="E84" s="217"/>
      <c r="F84" s="217"/>
      <c r="G84" s="217"/>
      <c r="H84" s="186"/>
    </row>
    <row r="85" spans="1:8" ht="12.75">
      <c r="A85" s="186"/>
      <c r="B85" s="217"/>
      <c r="C85" s="217"/>
      <c r="D85" s="217"/>
      <c r="E85" s="217"/>
      <c r="F85" s="217"/>
      <c r="G85" s="217"/>
      <c r="H85" s="186"/>
    </row>
    <row r="86" spans="1:8" ht="12.75">
      <c r="A86" s="186"/>
      <c r="B86" s="217"/>
      <c r="C86" s="217"/>
      <c r="D86" s="217"/>
      <c r="E86" s="217"/>
      <c r="F86" s="217"/>
      <c r="G86" s="217"/>
      <c r="H86" s="186"/>
    </row>
    <row r="87" spans="1:8" ht="12.75">
      <c r="A87" s="186"/>
      <c r="B87" s="217"/>
      <c r="C87" s="217"/>
      <c r="D87" s="217"/>
      <c r="E87" s="217"/>
      <c r="F87" s="217"/>
      <c r="G87" s="217"/>
      <c r="H87" s="186"/>
    </row>
    <row r="88" spans="1:8" ht="12.75">
      <c r="A88" s="186"/>
      <c r="B88" s="217"/>
      <c r="C88" s="217"/>
      <c r="D88" s="217"/>
      <c r="E88" s="217"/>
      <c r="F88" s="217"/>
      <c r="G88" s="217"/>
      <c r="H88" s="186"/>
    </row>
    <row r="89" spans="1:8" ht="12.75">
      <c r="A89" s="186"/>
      <c r="B89" s="217"/>
      <c r="C89" s="217"/>
      <c r="D89" s="217"/>
      <c r="E89" s="217"/>
      <c r="F89" s="217"/>
      <c r="G89" s="217"/>
      <c r="H89" s="186"/>
    </row>
    <row r="90" spans="1:8" ht="12.75">
      <c r="A90" s="186"/>
      <c r="B90" s="217"/>
      <c r="C90" s="217"/>
      <c r="D90" s="217"/>
      <c r="E90" s="217"/>
      <c r="F90" s="217"/>
      <c r="G90" s="217"/>
      <c r="H90" s="186"/>
    </row>
    <row r="91" spans="1:8" ht="12.75">
      <c r="A91" s="186"/>
      <c r="B91" s="217"/>
      <c r="C91" s="217"/>
      <c r="D91" s="217"/>
      <c r="E91" s="217"/>
      <c r="F91" s="217"/>
      <c r="G91" s="217"/>
      <c r="H91" s="186"/>
    </row>
    <row r="92" spans="1:8" ht="12.75">
      <c r="A92" s="186"/>
      <c r="B92" s="217"/>
      <c r="C92" s="217"/>
      <c r="D92" s="217"/>
      <c r="E92" s="217"/>
      <c r="F92" s="217"/>
      <c r="G92" s="217"/>
      <c r="H92" s="186"/>
    </row>
    <row r="93" spans="1:8" ht="12.75">
      <c r="A93" s="186"/>
      <c r="B93" s="217"/>
      <c r="C93" s="217"/>
      <c r="D93" s="217"/>
      <c r="E93" s="217"/>
      <c r="F93" s="217"/>
      <c r="G93" s="217"/>
      <c r="H93" s="186"/>
    </row>
    <row r="94" spans="1:8" ht="12.75">
      <c r="A94" s="186"/>
      <c r="B94" s="217"/>
      <c r="C94" s="217"/>
      <c r="D94" s="217"/>
      <c r="E94" s="217"/>
      <c r="F94" s="217"/>
      <c r="G94" s="217"/>
      <c r="H94" s="186"/>
    </row>
    <row r="95" spans="1:8" ht="12.75">
      <c r="A95" s="186"/>
      <c r="B95" s="217"/>
      <c r="C95" s="217"/>
      <c r="D95" s="217"/>
      <c r="E95" s="217"/>
      <c r="F95" s="217"/>
      <c r="G95" s="217"/>
      <c r="H95" s="186"/>
    </row>
    <row r="96" spans="1:8" ht="12.75">
      <c r="A96" s="186"/>
      <c r="B96" s="217"/>
      <c r="C96" s="217"/>
      <c r="D96" s="217"/>
      <c r="E96" s="217"/>
      <c r="F96" s="217"/>
      <c r="G96" s="217"/>
      <c r="H96" s="186"/>
    </row>
    <row r="97" spans="1:8" ht="12.75">
      <c r="A97" s="186"/>
      <c r="B97" s="217"/>
      <c r="C97" s="217"/>
      <c r="D97" s="217"/>
      <c r="E97" s="217"/>
      <c r="F97" s="217"/>
      <c r="G97" s="217"/>
      <c r="H97" s="186"/>
    </row>
    <row r="98" spans="1:8" ht="12.75">
      <c r="A98" s="186"/>
      <c r="B98" s="217"/>
      <c r="C98" s="217"/>
      <c r="D98" s="217"/>
      <c r="E98" s="217"/>
      <c r="F98" s="217"/>
      <c r="G98" s="217"/>
      <c r="H98" s="186"/>
    </row>
    <row r="99" spans="1:8" ht="12.75">
      <c r="A99" s="186"/>
      <c r="B99" s="217"/>
      <c r="C99" s="217"/>
      <c r="D99" s="217"/>
      <c r="E99" s="217"/>
      <c r="F99" s="217"/>
      <c r="G99" s="217"/>
      <c r="H99" s="186"/>
    </row>
    <row r="100" spans="1:8" ht="12.75">
      <c r="A100" s="186"/>
      <c r="B100" s="217"/>
      <c r="C100" s="217"/>
      <c r="D100" s="217"/>
      <c r="E100" s="217"/>
      <c r="F100" s="217"/>
      <c r="G100" s="217"/>
      <c r="H100" s="186"/>
    </row>
    <row r="101" spans="1:8" ht="12.75">
      <c r="A101" s="186"/>
      <c r="B101" s="217"/>
      <c r="C101" s="217"/>
      <c r="D101" s="217"/>
      <c r="E101" s="217"/>
      <c r="F101" s="217"/>
      <c r="G101" s="217"/>
      <c r="H101" s="186"/>
    </row>
    <row r="102" spans="1:8" ht="12.75">
      <c r="A102" s="186"/>
      <c r="B102" s="217"/>
      <c r="C102" s="217"/>
      <c r="D102" s="217"/>
      <c r="E102" s="217"/>
      <c r="F102" s="217"/>
      <c r="G102" s="217"/>
      <c r="H102" s="186"/>
    </row>
    <row r="103" spans="1:8" ht="12.75">
      <c r="A103" s="186"/>
      <c r="B103" s="217"/>
      <c r="C103" s="217"/>
      <c r="D103" s="217"/>
      <c r="E103" s="217"/>
      <c r="F103" s="217"/>
      <c r="G103" s="217"/>
      <c r="H103" s="186"/>
    </row>
    <row r="104" spans="1:8" ht="12.75">
      <c r="A104" s="186"/>
      <c r="B104" s="217"/>
      <c r="C104" s="217"/>
      <c r="D104" s="217"/>
      <c r="E104" s="217"/>
      <c r="F104" s="217"/>
      <c r="G104" s="217"/>
      <c r="H104" s="186"/>
    </row>
    <row r="105" spans="1:8" ht="12.75">
      <c r="A105" s="186"/>
      <c r="B105" s="217"/>
      <c r="C105" s="217"/>
      <c r="D105" s="217"/>
      <c r="E105" s="217"/>
      <c r="F105" s="217"/>
      <c r="G105" s="217"/>
      <c r="H105" s="186"/>
    </row>
    <row r="106" spans="1:8" ht="12.75">
      <c r="A106" s="186"/>
      <c r="B106" s="217"/>
      <c r="C106" s="217"/>
      <c r="D106" s="217"/>
      <c r="E106" s="217"/>
      <c r="F106" s="217"/>
      <c r="G106" s="217"/>
      <c r="H106" s="186"/>
    </row>
    <row r="107" spans="1:8" ht="12.75">
      <c r="A107" s="186"/>
      <c r="B107" s="217"/>
      <c r="C107" s="217"/>
      <c r="D107" s="217"/>
      <c r="E107" s="217"/>
      <c r="F107" s="217"/>
      <c r="G107" s="217"/>
      <c r="H107" s="186"/>
    </row>
    <row r="108" spans="1:8" ht="12.75">
      <c r="A108" s="186"/>
      <c r="B108" s="217"/>
      <c r="C108" s="217"/>
      <c r="D108" s="217"/>
      <c r="E108" s="217"/>
      <c r="F108" s="217"/>
      <c r="G108" s="217"/>
      <c r="H108" s="186"/>
    </row>
    <row r="109" spans="1:8" ht="12.75">
      <c r="A109" s="186"/>
      <c r="B109" s="217"/>
      <c r="C109" s="217"/>
      <c r="D109" s="217"/>
      <c r="E109" s="217"/>
      <c r="F109" s="217"/>
      <c r="G109" s="217"/>
      <c r="H109" s="186"/>
    </row>
    <row r="110" spans="1:8" ht="12.75">
      <c r="A110" s="186"/>
      <c r="B110" s="217"/>
      <c r="C110" s="217"/>
      <c r="D110" s="217"/>
      <c r="E110" s="217"/>
      <c r="F110" s="217"/>
      <c r="G110" s="217"/>
      <c r="H110" s="186"/>
    </row>
    <row r="111" spans="1:8" ht="12.75">
      <c r="A111" s="186"/>
      <c r="B111" s="217"/>
      <c r="C111" s="217"/>
      <c r="D111" s="217"/>
      <c r="E111" s="217"/>
      <c r="F111" s="217"/>
      <c r="G111" s="217"/>
      <c r="H111" s="186"/>
    </row>
    <row r="112" spans="1:8" ht="12.75">
      <c r="A112" s="186"/>
      <c r="B112" s="217"/>
      <c r="C112" s="217"/>
      <c r="D112" s="217"/>
      <c r="E112" s="217"/>
      <c r="F112" s="217"/>
      <c r="G112" s="217"/>
      <c r="H112" s="186"/>
    </row>
    <row r="113" spans="1:8" ht="12.75">
      <c r="A113" s="186"/>
      <c r="B113" s="217"/>
      <c r="C113" s="217"/>
      <c r="D113" s="217"/>
      <c r="E113" s="217"/>
      <c r="F113" s="217"/>
      <c r="G113" s="217"/>
      <c r="H113" s="186"/>
    </row>
    <row r="114" spans="1:8" ht="12.75">
      <c r="A114" s="186"/>
      <c r="B114" s="217"/>
      <c r="C114" s="217"/>
      <c r="D114" s="217"/>
      <c r="E114" s="217"/>
      <c r="F114" s="217"/>
      <c r="G114" s="217"/>
      <c r="H114" s="186"/>
    </row>
    <row r="115" spans="1:8" ht="12.75">
      <c r="A115" s="186"/>
      <c r="B115" s="217"/>
      <c r="C115" s="217"/>
      <c r="D115" s="217"/>
      <c r="E115" s="217"/>
      <c r="F115" s="217"/>
      <c r="G115" s="217"/>
      <c r="H115" s="186"/>
    </row>
    <row r="116" spans="1:8" ht="12.75">
      <c r="A116" s="186"/>
      <c r="B116" s="217"/>
      <c r="C116" s="217"/>
      <c r="D116" s="217"/>
      <c r="E116" s="217"/>
      <c r="F116" s="217"/>
      <c r="G116" s="217"/>
      <c r="H116" s="186"/>
    </row>
    <row r="117" spans="1:8" ht="12.75">
      <c r="A117" s="186"/>
      <c r="B117" s="217"/>
      <c r="C117" s="217"/>
      <c r="D117" s="217"/>
      <c r="E117" s="217"/>
      <c r="F117" s="217"/>
      <c r="G117" s="217"/>
      <c r="H117" s="186"/>
    </row>
    <row r="118" spans="1:8" ht="12.75">
      <c r="A118" s="186"/>
      <c r="B118" s="217"/>
      <c r="C118" s="217"/>
      <c r="D118" s="217"/>
      <c r="E118" s="217"/>
      <c r="F118" s="217"/>
      <c r="G118" s="217"/>
      <c r="H118" s="186"/>
    </row>
    <row r="119" spans="1:8" ht="12.75">
      <c r="A119" s="186"/>
      <c r="B119" s="217"/>
      <c r="C119" s="217"/>
      <c r="D119" s="217"/>
      <c r="E119" s="217"/>
      <c r="F119" s="217"/>
      <c r="G119" s="217"/>
      <c r="H119" s="186"/>
    </row>
    <row r="120" spans="1:8" ht="12.75">
      <c r="A120" s="186"/>
      <c r="B120" s="217"/>
      <c r="C120" s="217"/>
      <c r="D120" s="217"/>
      <c r="E120" s="217"/>
      <c r="F120" s="217"/>
      <c r="G120" s="217"/>
      <c r="H120" s="186"/>
    </row>
    <row r="121" spans="1:8" ht="12.75">
      <c r="A121" s="186"/>
      <c r="B121" s="217"/>
      <c r="C121" s="217"/>
      <c r="D121" s="217"/>
      <c r="E121" s="217"/>
      <c r="F121" s="217"/>
      <c r="G121" s="217"/>
      <c r="H121" s="186"/>
    </row>
    <row r="122" spans="1:8" ht="12.75">
      <c r="A122" s="186"/>
      <c r="B122" s="217"/>
      <c r="C122" s="217"/>
      <c r="D122" s="217"/>
      <c r="E122" s="217"/>
      <c r="F122" s="217"/>
      <c r="G122" s="217"/>
      <c r="H122" s="186"/>
    </row>
    <row r="123" spans="1:8" ht="12.75">
      <c r="A123" s="186"/>
      <c r="B123" s="217"/>
      <c r="C123" s="217"/>
      <c r="D123" s="217"/>
      <c r="E123" s="217"/>
      <c r="F123" s="217"/>
      <c r="G123" s="217"/>
      <c r="H123" s="186"/>
    </row>
    <row r="124" spans="1:8" ht="12.75">
      <c r="A124" s="186"/>
      <c r="B124" s="217"/>
      <c r="C124" s="217"/>
      <c r="D124" s="217"/>
      <c r="E124" s="217"/>
      <c r="F124" s="217"/>
      <c r="G124" s="217"/>
      <c r="H124" s="186"/>
    </row>
    <row r="125" spans="1:8" ht="12.75">
      <c r="A125" s="186"/>
      <c r="B125" s="217"/>
      <c r="C125" s="217"/>
      <c r="D125" s="217"/>
      <c r="E125" s="217"/>
      <c r="F125" s="217"/>
      <c r="G125" s="217"/>
      <c r="H125" s="186"/>
    </row>
    <row r="126" spans="1:8" ht="12.75">
      <c r="A126" s="186"/>
      <c r="B126" s="217"/>
      <c r="C126" s="217"/>
      <c r="D126" s="217"/>
      <c r="E126" s="217"/>
      <c r="F126" s="217"/>
      <c r="G126" s="217"/>
      <c r="H126" s="186"/>
    </row>
    <row r="127" spans="1:8" ht="12.75">
      <c r="A127" s="186"/>
      <c r="B127" s="217"/>
      <c r="C127" s="217"/>
      <c r="D127" s="217"/>
      <c r="E127" s="217"/>
      <c r="F127" s="217"/>
      <c r="G127" s="217"/>
      <c r="H127" s="186"/>
    </row>
    <row r="128" spans="1:8" ht="12.75">
      <c r="A128" s="186"/>
      <c r="B128" s="217"/>
      <c r="C128" s="217"/>
      <c r="D128" s="217"/>
      <c r="E128" s="217"/>
      <c r="F128" s="217"/>
      <c r="G128" s="217"/>
      <c r="H128" s="186"/>
    </row>
    <row r="129" spans="1:8" ht="12.75">
      <c r="A129" s="186"/>
      <c r="B129" s="217"/>
      <c r="C129" s="217"/>
      <c r="D129" s="217"/>
      <c r="E129" s="217"/>
      <c r="F129" s="217"/>
      <c r="G129" s="217"/>
      <c r="H129" s="186"/>
    </row>
    <row r="130" spans="1:8" ht="12.75">
      <c r="A130" s="186"/>
      <c r="B130" s="217"/>
      <c r="C130" s="217"/>
      <c r="D130" s="217"/>
      <c r="E130" s="217"/>
      <c r="F130" s="217"/>
      <c r="G130" s="217"/>
      <c r="H130" s="186"/>
    </row>
    <row r="131" spans="1:8" ht="12.75">
      <c r="A131" s="186"/>
      <c r="B131" s="217"/>
      <c r="C131" s="217"/>
      <c r="D131" s="217"/>
      <c r="E131" s="217"/>
      <c r="F131" s="217"/>
      <c r="G131" s="217"/>
      <c r="H131" s="186"/>
    </row>
    <row r="132" spans="1:8" ht="12.75">
      <c r="A132" s="186"/>
      <c r="B132" s="217"/>
      <c r="C132" s="217"/>
      <c r="D132" s="217"/>
      <c r="E132" s="217"/>
      <c r="F132" s="217"/>
      <c r="G132" s="217"/>
      <c r="H132" s="186"/>
    </row>
    <row r="133" spans="1:8" ht="12.75">
      <c r="A133" s="186"/>
      <c r="B133" s="217"/>
      <c r="C133" s="217"/>
      <c r="D133" s="217"/>
      <c r="E133" s="217"/>
      <c r="F133" s="217"/>
      <c r="G133" s="217"/>
      <c r="H133" s="186"/>
    </row>
    <row r="134" spans="1:8" ht="12.75">
      <c r="A134" s="186"/>
      <c r="B134" s="217"/>
      <c r="C134" s="217"/>
      <c r="D134" s="217"/>
      <c r="E134" s="217"/>
      <c r="F134" s="217"/>
      <c r="G134" s="217"/>
      <c r="H134" s="186"/>
    </row>
    <row r="135" spans="1:8" ht="12.75">
      <c r="A135" s="186"/>
      <c r="B135" s="217"/>
      <c r="C135" s="217"/>
      <c r="D135" s="217"/>
      <c r="E135" s="217"/>
      <c r="F135" s="217"/>
      <c r="G135" s="217"/>
      <c r="H135" s="186"/>
    </row>
    <row r="136" spans="1:8" ht="12.75">
      <c r="A136" s="186"/>
      <c r="B136" s="217"/>
      <c r="C136" s="217"/>
      <c r="D136" s="217"/>
      <c r="E136" s="217"/>
      <c r="F136" s="217"/>
      <c r="G136" s="217"/>
      <c r="H136" s="186"/>
    </row>
    <row r="137" spans="1:8" ht="12.75">
      <c r="A137" s="186"/>
      <c r="B137" s="217"/>
      <c r="C137" s="217"/>
      <c r="D137" s="217"/>
      <c r="E137" s="217"/>
      <c r="F137" s="217"/>
      <c r="G137" s="217"/>
      <c r="H137" s="186"/>
    </row>
    <row r="138" spans="1:8" ht="12.75">
      <c r="A138" s="186"/>
      <c r="B138" s="217"/>
      <c r="C138" s="217"/>
      <c r="D138" s="217"/>
      <c r="E138" s="217"/>
      <c r="F138" s="217"/>
      <c r="G138" s="217"/>
      <c r="H138" s="186"/>
    </row>
    <row r="139" spans="1:8" ht="12.75">
      <c r="A139" s="186"/>
      <c r="B139" s="217"/>
      <c r="C139" s="217"/>
      <c r="D139" s="217"/>
      <c r="E139" s="217"/>
      <c r="F139" s="217"/>
      <c r="G139" s="217"/>
      <c r="H139" s="186"/>
    </row>
    <row r="140" spans="1:8" ht="12.75">
      <c r="A140" s="186"/>
      <c r="B140" s="217"/>
      <c r="C140" s="217"/>
      <c r="D140" s="217"/>
      <c r="E140" s="217"/>
      <c r="F140" s="217"/>
      <c r="G140" s="217"/>
      <c r="H140" s="186"/>
    </row>
    <row r="141" spans="1:8" ht="12.75">
      <c r="A141" s="186"/>
      <c r="B141" s="217"/>
      <c r="C141" s="217"/>
      <c r="D141" s="217"/>
      <c r="E141" s="217"/>
      <c r="F141" s="217"/>
      <c r="G141" s="217"/>
      <c r="H141" s="186"/>
    </row>
    <row r="142" spans="1:8" ht="12.75">
      <c r="A142" s="186"/>
      <c r="B142" s="217"/>
      <c r="C142" s="217"/>
      <c r="D142" s="217"/>
      <c r="E142" s="217"/>
      <c r="F142" s="217"/>
      <c r="G142" s="217"/>
      <c r="H142" s="186"/>
    </row>
    <row r="143" spans="1:8" ht="12.75">
      <c r="A143" s="186"/>
      <c r="B143" s="217"/>
      <c r="C143" s="217"/>
      <c r="D143" s="217"/>
      <c r="E143" s="217"/>
      <c r="F143" s="217"/>
      <c r="G143" s="217"/>
      <c r="H143" s="186"/>
    </row>
    <row r="144" spans="1:8" ht="12.75">
      <c r="A144" s="186"/>
      <c r="B144" s="217"/>
      <c r="C144" s="217"/>
      <c r="D144" s="217"/>
      <c r="E144" s="217"/>
      <c r="F144" s="217"/>
      <c r="G144" s="217"/>
      <c r="H144" s="186"/>
    </row>
    <row r="145" spans="1:8" ht="12.75">
      <c r="A145" s="186"/>
      <c r="B145" s="217"/>
      <c r="C145" s="217"/>
      <c r="D145" s="217"/>
      <c r="E145" s="217"/>
      <c r="F145" s="217"/>
      <c r="G145" s="217"/>
      <c r="H145" s="186"/>
    </row>
    <row r="146" spans="1:8" ht="12.75">
      <c r="A146" s="186"/>
      <c r="B146" s="217"/>
      <c r="C146" s="217"/>
      <c r="D146" s="217"/>
      <c r="E146" s="217"/>
      <c r="F146" s="217"/>
      <c r="G146" s="217"/>
      <c r="H146" s="186"/>
    </row>
    <row r="147" spans="1:8" ht="12.75">
      <c r="A147" s="186"/>
      <c r="B147" s="217"/>
      <c r="C147" s="217"/>
      <c r="D147" s="217"/>
      <c r="E147" s="217"/>
      <c r="F147" s="217"/>
      <c r="G147" s="217"/>
      <c r="H147" s="186"/>
    </row>
    <row r="148" spans="1:8" ht="12.75">
      <c r="A148" s="186"/>
      <c r="B148" s="217"/>
      <c r="C148" s="217"/>
      <c r="D148" s="217"/>
      <c r="E148" s="217"/>
      <c r="F148" s="217"/>
      <c r="G148" s="217"/>
      <c r="H148" s="186"/>
    </row>
    <row r="149" spans="1:8" ht="12.75">
      <c r="A149" s="186"/>
      <c r="B149" s="217"/>
      <c r="C149" s="217"/>
      <c r="D149" s="217"/>
      <c r="E149" s="217"/>
      <c r="F149" s="217"/>
      <c r="G149" s="217"/>
      <c r="H149" s="186"/>
    </row>
    <row r="150" spans="1:8" ht="12.75">
      <c r="A150" s="186"/>
      <c r="B150" s="217"/>
      <c r="C150" s="217"/>
      <c r="D150" s="217"/>
      <c r="E150" s="217"/>
      <c r="F150" s="217"/>
      <c r="G150" s="217"/>
      <c r="H150" s="186"/>
    </row>
    <row r="151" spans="1:8" ht="12.75">
      <c r="A151" s="186"/>
      <c r="B151" s="217"/>
      <c r="C151" s="217"/>
      <c r="D151" s="217"/>
      <c r="E151" s="217"/>
      <c r="F151" s="217"/>
      <c r="G151" s="217"/>
      <c r="H151" s="186"/>
    </row>
    <row r="152" spans="1:8" ht="12.75">
      <c r="A152" s="186"/>
      <c r="B152" s="217"/>
      <c r="C152" s="217"/>
      <c r="D152" s="217"/>
      <c r="E152" s="217"/>
      <c r="F152" s="217"/>
      <c r="G152" s="217"/>
      <c r="H152" s="186"/>
    </row>
    <row r="153" spans="1:8" ht="12.75">
      <c r="A153" s="186"/>
      <c r="B153" s="217"/>
      <c r="C153" s="217"/>
      <c r="D153" s="217"/>
      <c r="E153" s="217"/>
      <c r="F153" s="217"/>
      <c r="G153" s="217"/>
      <c r="H153" s="186"/>
    </row>
    <row r="154" spans="1:8" ht="12.75">
      <c r="A154" s="186"/>
      <c r="B154" s="217"/>
      <c r="C154" s="217"/>
      <c r="D154" s="217"/>
      <c r="E154" s="217"/>
      <c r="F154" s="217"/>
      <c r="G154" s="217"/>
      <c r="H154" s="186"/>
    </row>
    <row r="155" spans="1:8" ht="12.75">
      <c r="A155" s="186"/>
      <c r="B155" s="217"/>
      <c r="C155" s="217"/>
      <c r="D155" s="217"/>
      <c r="E155" s="217"/>
      <c r="F155" s="217"/>
      <c r="G155" s="217"/>
      <c r="H155" s="186"/>
    </row>
    <row r="156" spans="1:8" ht="12.75">
      <c r="A156" s="186"/>
      <c r="B156" s="217"/>
      <c r="C156" s="217"/>
      <c r="D156" s="217"/>
      <c r="E156" s="217"/>
      <c r="F156" s="217"/>
      <c r="G156" s="217"/>
      <c r="H156" s="186"/>
    </row>
    <row r="157" spans="1:8" ht="12.75">
      <c r="A157" s="186"/>
      <c r="B157" s="217"/>
      <c r="C157" s="217"/>
      <c r="D157" s="217"/>
      <c r="E157" s="217"/>
      <c r="F157" s="217"/>
      <c r="G157" s="217"/>
      <c r="H157" s="186"/>
    </row>
    <row r="158" spans="1:8" ht="12.75">
      <c r="A158" s="186"/>
      <c r="B158" s="217"/>
      <c r="C158" s="217"/>
      <c r="D158" s="217"/>
      <c r="E158" s="217"/>
      <c r="F158" s="217"/>
      <c r="G158" s="217"/>
      <c r="H158" s="186"/>
    </row>
    <row r="159" spans="1:8" ht="12.75">
      <c r="A159" s="186"/>
      <c r="B159" s="217"/>
      <c r="C159" s="217"/>
      <c r="D159" s="217"/>
      <c r="E159" s="217"/>
      <c r="F159" s="217"/>
      <c r="G159" s="217"/>
      <c r="H159" s="186"/>
    </row>
    <row r="160" spans="1:8" ht="12.75">
      <c r="A160" s="186"/>
      <c r="B160" s="217"/>
      <c r="C160" s="217"/>
      <c r="D160" s="217"/>
      <c r="E160" s="217"/>
      <c r="F160" s="217"/>
      <c r="G160" s="217"/>
      <c r="H160" s="186"/>
    </row>
    <row r="161" spans="1:8" ht="12.75">
      <c r="A161" s="186"/>
      <c r="B161" s="217"/>
      <c r="C161" s="217"/>
      <c r="D161" s="217"/>
      <c r="E161" s="217"/>
      <c r="F161" s="217"/>
      <c r="G161" s="217"/>
      <c r="H161" s="186"/>
    </row>
    <row r="162" spans="1:8" ht="12.75">
      <c r="A162" s="186"/>
      <c r="B162" s="217"/>
      <c r="C162" s="217"/>
      <c r="D162" s="217"/>
      <c r="E162" s="217"/>
      <c r="F162" s="217"/>
      <c r="G162" s="217"/>
      <c r="H162" s="186"/>
    </row>
    <row r="163" spans="1:8" ht="12.75">
      <c r="A163" s="186"/>
      <c r="B163" s="217"/>
      <c r="C163" s="217"/>
      <c r="D163" s="217"/>
      <c r="E163" s="217"/>
      <c r="F163" s="217"/>
      <c r="G163" s="217"/>
      <c r="H163" s="186"/>
    </row>
    <row r="164" spans="1:8" ht="12.75">
      <c r="A164" s="186"/>
      <c r="B164" s="217"/>
      <c r="C164" s="217"/>
      <c r="D164" s="217"/>
      <c r="E164" s="217"/>
      <c r="F164" s="217"/>
      <c r="G164" s="217"/>
      <c r="H164" s="186"/>
    </row>
    <row r="165" spans="1:8" ht="12.75">
      <c r="A165" s="186"/>
      <c r="B165" s="217"/>
      <c r="C165" s="217"/>
      <c r="D165" s="217"/>
      <c r="E165" s="217"/>
      <c r="F165" s="217"/>
      <c r="G165" s="217"/>
      <c r="H165" s="186"/>
    </row>
    <row r="166" spans="1:8" ht="12.75">
      <c r="A166" s="186"/>
      <c r="B166" s="217"/>
      <c r="C166" s="217"/>
      <c r="D166" s="217"/>
      <c r="E166" s="217"/>
      <c r="F166" s="217"/>
      <c r="G166" s="217"/>
      <c r="H166" s="186"/>
    </row>
    <row r="167" spans="1:8" ht="12.75">
      <c r="A167" s="186"/>
      <c r="B167" s="217"/>
      <c r="C167" s="217"/>
      <c r="D167" s="217"/>
      <c r="E167" s="217"/>
      <c r="F167" s="217"/>
      <c r="G167" s="217"/>
      <c r="H167" s="186"/>
    </row>
    <row r="168" spans="1:8" ht="12.75">
      <c r="A168" s="186"/>
      <c r="B168" s="217"/>
      <c r="C168" s="217"/>
      <c r="D168" s="217"/>
      <c r="E168" s="217"/>
      <c r="F168" s="217"/>
      <c r="G168" s="217"/>
      <c r="H168" s="186"/>
    </row>
    <row r="169" spans="1:8" ht="12.75">
      <c r="A169" s="186"/>
      <c r="B169" s="217"/>
      <c r="C169" s="217"/>
      <c r="D169" s="217"/>
      <c r="E169" s="217"/>
      <c r="F169" s="217"/>
      <c r="G169" s="217"/>
      <c r="H169" s="186"/>
    </row>
    <row r="170" spans="1:8" ht="12.75">
      <c r="A170" s="186"/>
      <c r="B170" s="217"/>
      <c r="C170" s="217"/>
      <c r="D170" s="217"/>
      <c r="E170" s="217"/>
      <c r="F170" s="217"/>
      <c r="G170" s="217"/>
      <c r="H170" s="186"/>
    </row>
    <row r="171" spans="1:8" ht="12.75">
      <c r="A171" s="186"/>
      <c r="B171" s="217"/>
      <c r="C171" s="217"/>
      <c r="D171" s="217"/>
      <c r="E171" s="217"/>
      <c r="F171" s="217"/>
      <c r="G171" s="217"/>
      <c r="H171" s="186"/>
    </row>
    <row r="172" spans="1:8" ht="12.75">
      <c r="A172" s="186"/>
      <c r="B172" s="217"/>
      <c r="C172" s="217"/>
      <c r="D172" s="217"/>
      <c r="E172" s="217"/>
      <c r="F172" s="217"/>
      <c r="G172" s="217"/>
      <c r="H172" s="186"/>
    </row>
    <row r="173" spans="1:8" ht="12.75">
      <c r="A173" s="186"/>
      <c r="B173" s="217"/>
      <c r="C173" s="217"/>
      <c r="D173" s="217"/>
      <c r="E173" s="217"/>
      <c r="F173" s="217"/>
      <c r="G173" s="217"/>
      <c r="H173" s="186"/>
    </row>
    <row r="174" spans="1:8" ht="12.75">
      <c r="A174" s="186"/>
      <c r="B174" s="217"/>
      <c r="C174" s="217"/>
      <c r="D174" s="217"/>
      <c r="E174" s="217"/>
      <c r="F174" s="217"/>
      <c r="G174" s="217"/>
      <c r="H174" s="186"/>
    </row>
    <row r="175" spans="1:8" ht="12.75">
      <c r="A175" s="186"/>
      <c r="B175" s="217"/>
      <c r="C175" s="217"/>
      <c r="D175" s="217"/>
      <c r="E175" s="217"/>
      <c r="F175" s="217"/>
      <c r="G175" s="217"/>
      <c r="H175" s="186"/>
    </row>
    <row r="176" spans="1:8" ht="12.75">
      <c r="A176" s="186"/>
      <c r="B176" s="217"/>
      <c r="C176" s="217"/>
      <c r="D176" s="217"/>
      <c r="E176" s="217"/>
      <c r="F176" s="217"/>
      <c r="G176" s="217"/>
      <c r="H176" s="186"/>
    </row>
    <row r="177" spans="1:8" ht="12.75">
      <c r="A177" s="186"/>
      <c r="B177" s="217"/>
      <c r="C177" s="217"/>
      <c r="D177" s="217"/>
      <c r="E177" s="217"/>
      <c r="F177" s="217"/>
      <c r="G177" s="217"/>
      <c r="H177" s="186"/>
    </row>
    <row r="178" spans="1:8" ht="12.75">
      <c r="A178" s="186"/>
      <c r="B178" s="217"/>
      <c r="C178" s="217"/>
      <c r="D178" s="217"/>
      <c r="E178" s="217"/>
      <c r="F178" s="217"/>
      <c r="G178" s="217"/>
      <c r="H178" s="186"/>
    </row>
    <row r="179" spans="1:8" ht="12.75">
      <c r="A179" s="186"/>
      <c r="B179" s="217"/>
      <c r="C179" s="217"/>
      <c r="D179" s="217"/>
      <c r="E179" s="217"/>
      <c r="F179" s="217"/>
      <c r="G179" s="217"/>
      <c r="H179" s="186"/>
    </row>
    <row r="180" spans="1:8" ht="12.75">
      <c r="A180" s="186"/>
      <c r="B180" s="217"/>
      <c r="C180" s="217"/>
      <c r="D180" s="217"/>
      <c r="E180" s="217"/>
      <c r="F180" s="217"/>
      <c r="G180" s="217"/>
      <c r="H180" s="186"/>
    </row>
    <row r="181" spans="1:8" ht="12.75">
      <c r="A181" s="186"/>
      <c r="B181" s="217"/>
      <c r="C181" s="217"/>
      <c r="D181" s="217"/>
      <c r="E181" s="217"/>
      <c r="F181" s="217"/>
      <c r="G181" s="217"/>
      <c r="H181" s="186"/>
    </row>
    <row r="182" spans="1:8" ht="12.75">
      <c r="A182" s="186"/>
      <c r="B182" s="217"/>
      <c r="C182" s="217"/>
      <c r="D182" s="217"/>
      <c r="E182" s="217"/>
      <c r="F182" s="217"/>
      <c r="G182" s="217"/>
      <c r="H182" s="186"/>
    </row>
    <row r="183" spans="1:8" ht="12.75">
      <c r="A183" s="186"/>
      <c r="B183" s="217"/>
      <c r="C183" s="217"/>
      <c r="D183" s="217"/>
      <c r="E183" s="217"/>
      <c r="F183" s="217"/>
      <c r="G183" s="217"/>
      <c r="H183" s="186"/>
    </row>
    <row r="184" spans="1:8" ht="12.75">
      <c r="A184" s="186"/>
      <c r="B184" s="217"/>
      <c r="C184" s="217"/>
      <c r="D184" s="217"/>
      <c r="E184" s="217"/>
      <c r="F184" s="217"/>
      <c r="G184" s="217"/>
      <c r="H184" s="186"/>
    </row>
    <row r="185" spans="1:8" ht="12.75">
      <c r="A185" s="186"/>
      <c r="B185" s="217"/>
      <c r="C185" s="217"/>
      <c r="D185" s="217"/>
      <c r="E185" s="217"/>
      <c r="F185" s="217"/>
      <c r="G185" s="217"/>
      <c r="H185" s="186"/>
    </row>
    <row r="186" spans="1:8" ht="12.75">
      <c r="A186" s="186"/>
      <c r="B186" s="217"/>
      <c r="C186" s="217"/>
      <c r="D186" s="217"/>
      <c r="E186" s="217"/>
      <c r="F186" s="217"/>
      <c r="G186" s="217"/>
      <c r="H186" s="186"/>
    </row>
    <row r="187" spans="1:8" ht="12.75">
      <c r="A187" s="186"/>
      <c r="B187" s="217"/>
      <c r="C187" s="217"/>
      <c r="D187" s="217"/>
      <c r="E187" s="217"/>
      <c r="F187" s="217"/>
      <c r="G187" s="217"/>
      <c r="H187" s="186"/>
    </row>
    <row r="188" spans="1:8" ht="12.75">
      <c r="A188" s="186"/>
      <c r="B188" s="217"/>
      <c r="C188" s="217"/>
      <c r="D188" s="217"/>
      <c r="E188" s="217"/>
      <c r="F188" s="217"/>
      <c r="G188" s="217"/>
      <c r="H188" s="186"/>
    </row>
    <row r="189" spans="1:8" ht="12.75">
      <c r="A189" s="186"/>
      <c r="B189" s="217"/>
      <c r="C189" s="217"/>
      <c r="D189" s="217"/>
      <c r="E189" s="217"/>
      <c r="F189" s="217"/>
      <c r="G189" s="217"/>
      <c r="H189" s="186"/>
    </row>
    <row r="190" spans="1:8" ht="12.75">
      <c r="A190" s="186"/>
      <c r="B190" s="217"/>
      <c r="C190" s="217"/>
      <c r="D190" s="217"/>
      <c r="E190" s="217"/>
      <c r="F190" s="217"/>
      <c r="G190" s="217"/>
      <c r="H190" s="186"/>
    </row>
    <row r="191" spans="1:8" ht="12.75">
      <c r="A191" s="186"/>
      <c r="B191" s="217"/>
      <c r="C191" s="217"/>
      <c r="D191" s="217"/>
      <c r="E191" s="217"/>
      <c r="F191" s="217"/>
      <c r="G191" s="217"/>
      <c r="H191" s="186"/>
    </row>
    <row r="192" spans="1:8" ht="12.75">
      <c r="A192" s="186"/>
      <c r="B192" s="217"/>
      <c r="C192" s="217"/>
      <c r="D192" s="217"/>
      <c r="E192" s="217"/>
      <c r="F192" s="217"/>
      <c r="G192" s="217"/>
      <c r="H192" s="186"/>
    </row>
    <row r="193" spans="1:8" ht="12.75">
      <c r="A193" s="186"/>
      <c r="B193" s="217"/>
      <c r="C193" s="217"/>
      <c r="D193" s="217"/>
      <c r="E193" s="217"/>
      <c r="F193" s="217"/>
      <c r="G193" s="217"/>
      <c r="H193" s="186"/>
    </row>
    <row r="194" spans="1:8" ht="12.75">
      <c r="A194" s="186"/>
      <c r="B194" s="217"/>
      <c r="C194" s="217"/>
      <c r="D194" s="217"/>
      <c r="E194" s="217"/>
      <c r="F194" s="217"/>
      <c r="G194" s="217"/>
      <c r="H194" s="186"/>
    </row>
    <row r="195" spans="1:8" ht="12.75">
      <c r="A195" s="186"/>
      <c r="B195" s="217"/>
      <c r="C195" s="217"/>
      <c r="D195" s="217"/>
      <c r="E195" s="217"/>
      <c r="F195" s="217"/>
      <c r="G195" s="217"/>
      <c r="H195" s="186"/>
    </row>
    <row r="196" spans="1:8" ht="12.75">
      <c r="A196" s="186"/>
      <c r="B196" s="217"/>
      <c r="C196" s="217"/>
      <c r="D196" s="217"/>
      <c r="E196" s="217"/>
      <c r="F196" s="217"/>
      <c r="G196" s="217"/>
      <c r="H196" s="186"/>
    </row>
    <row r="197" spans="1:8" ht="12.75">
      <c r="A197" s="186"/>
      <c r="B197" s="217"/>
      <c r="C197" s="217"/>
      <c r="D197" s="217"/>
      <c r="E197" s="217"/>
      <c r="F197" s="217"/>
      <c r="G197" s="217"/>
      <c r="H197" s="186"/>
    </row>
    <row r="198" spans="1:8" ht="12.75">
      <c r="A198" s="186"/>
      <c r="B198" s="217"/>
      <c r="C198" s="217"/>
      <c r="D198" s="217"/>
      <c r="E198" s="217"/>
      <c r="F198" s="217"/>
      <c r="G198" s="217"/>
      <c r="H198" s="186"/>
    </row>
    <row r="199" spans="1:8" ht="12.75">
      <c r="A199" s="186"/>
      <c r="B199" s="217"/>
      <c r="C199" s="217"/>
      <c r="D199" s="217"/>
      <c r="E199" s="217"/>
      <c r="F199" s="217"/>
      <c r="G199" s="217"/>
      <c r="H199" s="186"/>
    </row>
    <row r="200" spans="1:8" ht="12.75">
      <c r="A200" s="186"/>
      <c r="B200" s="217"/>
      <c r="C200" s="217"/>
      <c r="D200" s="217"/>
      <c r="E200" s="217"/>
      <c r="F200" s="217"/>
      <c r="G200" s="217"/>
      <c r="H200" s="186"/>
    </row>
    <row r="201" spans="1:8" ht="12.75">
      <c r="A201" s="186"/>
      <c r="B201" s="217"/>
      <c r="C201" s="217"/>
      <c r="D201" s="217"/>
      <c r="E201" s="217"/>
      <c r="F201" s="217"/>
      <c r="G201" s="217"/>
      <c r="H201" s="186"/>
    </row>
    <row r="202" spans="1:8" ht="12.75">
      <c r="A202" s="186"/>
      <c r="B202" s="217"/>
      <c r="C202" s="217"/>
      <c r="D202" s="217"/>
      <c r="E202" s="217"/>
      <c r="F202" s="217"/>
      <c r="G202" s="217"/>
      <c r="H202" s="186"/>
    </row>
    <row r="203" spans="1:8" ht="12.75">
      <c r="A203" s="186"/>
      <c r="B203" s="217"/>
      <c r="C203" s="217"/>
      <c r="D203" s="217"/>
      <c r="E203" s="217"/>
      <c r="F203" s="217"/>
      <c r="G203" s="217"/>
      <c r="H203" s="186"/>
    </row>
    <row r="204" spans="1:8" ht="12.75">
      <c r="A204" s="186"/>
      <c r="B204" s="217"/>
      <c r="C204" s="217"/>
      <c r="D204" s="217"/>
      <c r="E204" s="217"/>
      <c r="F204" s="217"/>
      <c r="G204" s="217"/>
      <c r="H204" s="186"/>
    </row>
    <row r="205" spans="1:8" ht="12.75">
      <c r="A205" s="186"/>
      <c r="B205" s="217"/>
      <c r="C205" s="217"/>
      <c r="D205" s="217"/>
      <c r="E205" s="217"/>
      <c r="F205" s="217"/>
      <c r="G205" s="217"/>
      <c r="H205" s="186"/>
    </row>
    <row r="206" spans="1:8" ht="12.75">
      <c r="A206" s="186"/>
      <c r="B206" s="217"/>
      <c r="C206" s="217"/>
      <c r="D206" s="217"/>
      <c r="E206" s="217"/>
      <c r="F206" s="217"/>
      <c r="G206" s="217"/>
      <c r="H206" s="186"/>
    </row>
    <row r="207" spans="1:8" ht="12.75">
      <c r="A207" s="186"/>
      <c r="B207" s="217"/>
      <c r="C207" s="217"/>
      <c r="D207" s="217"/>
      <c r="E207" s="217"/>
      <c r="F207" s="217"/>
      <c r="G207" s="217"/>
      <c r="H207" s="186"/>
    </row>
    <row r="208" spans="1:8" ht="12.75">
      <c r="A208" s="186"/>
      <c r="B208" s="217"/>
      <c r="C208" s="217"/>
      <c r="D208" s="217"/>
      <c r="E208" s="217"/>
      <c r="F208" s="217"/>
      <c r="G208" s="217"/>
      <c r="H208" s="186"/>
    </row>
    <row r="209" spans="1:8" ht="12.75">
      <c r="A209" s="186"/>
      <c r="B209" s="217"/>
      <c r="C209" s="217"/>
      <c r="D209" s="217"/>
      <c r="E209" s="217"/>
      <c r="F209" s="217"/>
      <c r="G209" s="217"/>
      <c r="H209" s="186"/>
    </row>
    <row r="210" spans="1:8" ht="12.75">
      <c r="A210" s="186"/>
      <c r="B210" s="217"/>
      <c r="C210" s="217"/>
      <c r="D210" s="217"/>
      <c r="E210" s="217"/>
      <c r="F210" s="217"/>
      <c r="G210" s="217"/>
      <c r="H210" s="186"/>
    </row>
    <row r="211" spans="1:8" ht="12.75">
      <c r="A211" s="186"/>
      <c r="B211" s="217"/>
      <c r="C211" s="217"/>
      <c r="D211" s="217"/>
      <c r="E211" s="217"/>
      <c r="F211" s="217"/>
      <c r="G211" s="217"/>
      <c r="H211" s="186"/>
    </row>
    <row r="212" spans="1:8" ht="12.75">
      <c r="A212" s="186"/>
      <c r="B212" s="217"/>
      <c r="C212" s="217"/>
      <c r="D212" s="217"/>
      <c r="E212" s="217"/>
      <c r="F212" s="217"/>
      <c r="G212" s="217"/>
      <c r="H212" s="186"/>
    </row>
    <row r="213" spans="1:8" ht="12.75">
      <c r="A213" s="186"/>
      <c r="B213" s="217"/>
      <c r="C213" s="217"/>
      <c r="D213" s="217"/>
      <c r="E213" s="217"/>
      <c r="F213" s="217"/>
      <c r="G213" s="217"/>
      <c r="H213" s="186"/>
    </row>
    <row r="214" spans="1:8" ht="12.75">
      <c r="A214" s="186"/>
      <c r="B214" s="217"/>
      <c r="C214" s="217"/>
      <c r="D214" s="217"/>
      <c r="E214" s="217"/>
      <c r="F214" s="217"/>
      <c r="G214" s="217"/>
      <c r="H214" s="186"/>
    </row>
    <row r="215" spans="1:8" ht="12.75">
      <c r="A215" s="186"/>
      <c r="B215" s="217"/>
      <c r="C215" s="217"/>
      <c r="D215" s="217"/>
      <c r="E215" s="217"/>
      <c r="F215" s="217"/>
      <c r="G215" s="217"/>
      <c r="H215" s="186"/>
    </row>
    <row r="216" spans="1:8" ht="12.75">
      <c r="A216" s="186"/>
      <c r="B216" s="217"/>
      <c r="C216" s="217"/>
      <c r="D216" s="217"/>
      <c r="E216" s="217"/>
      <c r="F216" s="217"/>
      <c r="G216" s="217"/>
      <c r="H216" s="186"/>
    </row>
    <row r="217" spans="1:8" ht="12.75">
      <c r="A217" s="186"/>
      <c r="B217" s="217"/>
      <c r="C217" s="217"/>
      <c r="D217" s="217"/>
      <c r="E217" s="217"/>
      <c r="F217" s="217"/>
      <c r="G217" s="217"/>
      <c r="H217" s="186"/>
    </row>
    <row r="218" spans="1:8" ht="12.75">
      <c r="A218" s="186"/>
      <c r="B218" s="217"/>
      <c r="C218" s="217"/>
      <c r="D218" s="217"/>
      <c r="E218" s="217"/>
      <c r="F218" s="217"/>
      <c r="G218" s="217"/>
      <c r="H218" s="186"/>
    </row>
    <row r="219" spans="1:8" ht="12.75">
      <c r="A219" s="186"/>
      <c r="B219" s="217"/>
      <c r="C219" s="217"/>
      <c r="D219" s="217"/>
      <c r="E219" s="217"/>
      <c r="F219" s="217"/>
      <c r="G219" s="217"/>
      <c r="H219" s="186"/>
    </row>
    <row r="220" spans="1:8" ht="12.75">
      <c r="A220" s="186"/>
      <c r="B220" s="217"/>
      <c r="C220" s="217"/>
      <c r="D220" s="217"/>
      <c r="E220" s="217"/>
      <c r="F220" s="217"/>
      <c r="G220" s="217"/>
      <c r="H220" s="186"/>
    </row>
    <row r="221" spans="1:8" ht="12.75">
      <c r="A221" s="186"/>
      <c r="B221" s="217"/>
      <c r="C221" s="217"/>
      <c r="D221" s="217"/>
      <c r="E221" s="217"/>
      <c r="F221" s="217"/>
      <c r="G221" s="217"/>
      <c r="H221" s="186"/>
    </row>
    <row r="222" spans="1:8" ht="12.75">
      <c r="A222" s="186"/>
      <c r="B222" s="217"/>
      <c r="C222" s="217"/>
      <c r="D222" s="217"/>
      <c r="E222" s="217"/>
      <c r="F222" s="217"/>
      <c r="G222" s="217"/>
      <c r="H222" s="186"/>
    </row>
    <row r="223" spans="1:8" ht="12.75">
      <c r="A223" s="186"/>
      <c r="B223" s="217"/>
      <c r="C223" s="217"/>
      <c r="D223" s="217"/>
      <c r="E223" s="217"/>
      <c r="F223" s="217"/>
      <c r="G223" s="217"/>
      <c r="H223" s="186"/>
    </row>
    <row r="224" spans="1:8" ht="12.75">
      <c r="A224" s="186"/>
      <c r="B224" s="217"/>
      <c r="C224" s="217"/>
      <c r="D224" s="217"/>
      <c r="E224" s="217"/>
      <c r="F224" s="217"/>
      <c r="G224" s="217"/>
      <c r="H224" s="186"/>
    </row>
    <row r="225" spans="1:8" ht="12.75">
      <c r="A225" s="186"/>
      <c r="B225" s="217"/>
      <c r="C225" s="217"/>
      <c r="D225" s="217"/>
      <c r="E225" s="217"/>
      <c r="F225" s="217"/>
      <c r="G225" s="217"/>
      <c r="H225" s="186"/>
    </row>
    <row r="226" spans="1:8" ht="12.75">
      <c r="A226" s="186"/>
      <c r="B226" s="217"/>
      <c r="C226" s="217"/>
      <c r="D226" s="217"/>
      <c r="E226" s="217"/>
      <c r="F226" s="217"/>
      <c r="G226" s="217"/>
      <c r="H226" s="186"/>
    </row>
    <row r="227" spans="1:8" ht="12.75">
      <c r="A227" s="186"/>
      <c r="B227" s="217"/>
      <c r="C227" s="217"/>
      <c r="D227" s="217"/>
      <c r="E227" s="217"/>
      <c r="F227" s="217"/>
      <c r="G227" s="217"/>
      <c r="H227" s="186"/>
    </row>
    <row r="228" spans="1:8" ht="12.75">
      <c r="A228" s="186"/>
      <c r="B228" s="217"/>
      <c r="C228" s="217"/>
      <c r="D228" s="217"/>
      <c r="E228" s="217"/>
      <c r="F228" s="217"/>
      <c r="G228" s="217"/>
      <c r="H228" s="186"/>
    </row>
    <row r="229" spans="1:8" ht="12.75">
      <c r="A229" s="186"/>
      <c r="B229" s="217"/>
      <c r="C229" s="217"/>
      <c r="D229" s="217"/>
      <c r="E229" s="217"/>
      <c r="F229" s="217"/>
      <c r="G229" s="217"/>
      <c r="H229" s="186"/>
    </row>
    <row r="230" spans="1:8" ht="12.75">
      <c r="A230" s="186"/>
      <c r="B230" s="217"/>
      <c r="C230" s="217"/>
      <c r="D230" s="217"/>
      <c r="E230" s="217"/>
      <c r="F230" s="217"/>
      <c r="G230" s="217"/>
      <c r="H230" s="186"/>
    </row>
    <row r="231" spans="1:8" ht="12.75">
      <c r="A231" s="186"/>
      <c r="B231" s="217"/>
      <c r="C231" s="217"/>
      <c r="D231" s="217"/>
      <c r="E231" s="217"/>
      <c r="F231" s="217"/>
      <c r="G231" s="217"/>
      <c r="H231" s="186"/>
    </row>
    <row r="232" spans="1:8" ht="12.75">
      <c r="A232" s="186"/>
      <c r="B232" s="217"/>
      <c r="C232" s="217"/>
      <c r="D232" s="217"/>
      <c r="E232" s="217"/>
      <c r="F232" s="217"/>
      <c r="G232" s="217"/>
      <c r="H232" s="186"/>
    </row>
    <row r="233" spans="1:8" ht="12.75">
      <c r="A233" s="186"/>
      <c r="B233" s="217"/>
      <c r="C233" s="217"/>
      <c r="D233" s="217"/>
      <c r="E233" s="217"/>
      <c r="F233" s="217"/>
      <c r="G233" s="217"/>
      <c r="H233" s="186"/>
    </row>
    <row r="234" spans="1:8" ht="12.75">
      <c r="A234" s="186"/>
      <c r="B234" s="217"/>
      <c r="C234" s="217"/>
      <c r="D234" s="217"/>
      <c r="E234" s="217"/>
      <c r="F234" s="217"/>
      <c r="G234" s="217"/>
      <c r="H234" s="186"/>
    </row>
    <row r="235" spans="1:8" ht="12.75">
      <c r="A235" s="186"/>
      <c r="B235" s="217"/>
      <c r="C235" s="217"/>
      <c r="D235" s="217"/>
      <c r="E235" s="217"/>
      <c r="F235" s="217"/>
      <c r="G235" s="217"/>
      <c r="H235" s="186"/>
    </row>
    <row r="236" spans="1:8" ht="12.75">
      <c r="A236" s="186"/>
      <c r="B236" s="217"/>
      <c r="C236" s="217"/>
      <c r="D236" s="217"/>
      <c r="E236" s="217"/>
      <c r="F236" s="217"/>
      <c r="G236" s="217"/>
      <c r="H236" s="186"/>
    </row>
    <row r="237" spans="1:8" ht="12.75">
      <c r="A237" s="186"/>
      <c r="B237" s="217"/>
      <c r="C237" s="217"/>
      <c r="D237" s="217"/>
      <c r="E237" s="217"/>
      <c r="F237" s="217"/>
      <c r="G237" s="217"/>
      <c r="H237" s="186"/>
    </row>
    <row r="238" spans="1:8" ht="12.75">
      <c r="A238" s="186"/>
      <c r="B238" s="217"/>
      <c r="C238" s="217"/>
      <c r="D238" s="217"/>
      <c r="E238" s="217"/>
      <c r="F238" s="217"/>
      <c r="G238" s="217"/>
      <c r="H238" s="186"/>
    </row>
    <row r="239" spans="1:8" ht="12.75">
      <c r="A239" s="186"/>
      <c r="B239" s="217"/>
      <c r="C239" s="217"/>
      <c r="D239" s="217"/>
      <c r="E239" s="217"/>
      <c r="F239" s="217"/>
      <c r="G239" s="217"/>
      <c r="H239" s="186"/>
    </row>
    <row r="240" spans="1:8" ht="12.75">
      <c r="A240" s="186"/>
      <c r="B240" s="217"/>
      <c r="C240" s="217"/>
      <c r="D240" s="217"/>
      <c r="E240" s="217"/>
      <c r="F240" s="217"/>
      <c r="G240" s="217"/>
      <c r="H240" s="186"/>
    </row>
    <row r="241" spans="1:8" ht="12.75">
      <c r="A241" s="186"/>
      <c r="B241" s="217"/>
      <c r="C241" s="217"/>
      <c r="D241" s="217"/>
      <c r="E241" s="217"/>
      <c r="F241" s="217"/>
      <c r="G241" s="217"/>
      <c r="H241" s="186"/>
    </row>
    <row r="242" spans="1:8" ht="12.75">
      <c r="A242" s="186"/>
      <c r="B242" s="217"/>
      <c r="C242" s="217"/>
      <c r="D242" s="217"/>
      <c r="E242" s="217"/>
      <c r="F242" s="217"/>
      <c r="G242" s="217"/>
      <c r="H242" s="186"/>
    </row>
    <row r="243" spans="1:8" ht="12.75">
      <c r="A243" s="186"/>
      <c r="B243" s="217"/>
      <c r="C243" s="217"/>
      <c r="D243" s="217"/>
      <c r="E243" s="217"/>
      <c r="F243" s="217"/>
      <c r="G243" s="217"/>
      <c r="H243" s="186"/>
    </row>
    <row r="244" spans="1:8" ht="12.75">
      <c r="A244" s="186"/>
      <c r="B244" s="217"/>
      <c r="C244" s="217"/>
      <c r="D244" s="217"/>
      <c r="E244" s="217"/>
      <c r="F244" s="217"/>
      <c r="G244" s="217"/>
      <c r="H244" s="186"/>
    </row>
    <row r="245" spans="1:8" ht="12.75">
      <c r="A245" s="186"/>
      <c r="B245" s="217"/>
      <c r="C245" s="217"/>
      <c r="D245" s="217"/>
      <c r="E245" s="217"/>
      <c r="F245" s="217"/>
      <c r="G245" s="217"/>
      <c r="H245" s="186"/>
    </row>
    <row r="246" spans="1:8" ht="12.75">
      <c r="A246" s="186"/>
      <c r="B246" s="217"/>
      <c r="C246" s="217"/>
      <c r="D246" s="217"/>
      <c r="E246" s="217"/>
      <c r="F246" s="217"/>
      <c r="G246" s="217"/>
      <c r="H246" s="186"/>
    </row>
    <row r="247" spans="1:8" ht="12.75">
      <c r="A247" s="186"/>
      <c r="B247" s="217"/>
      <c r="C247" s="217"/>
      <c r="D247" s="217"/>
      <c r="E247" s="217"/>
      <c r="F247" s="217"/>
      <c r="G247" s="217"/>
      <c r="H247" s="186"/>
    </row>
    <row r="248" spans="1:8" ht="12.75">
      <c r="A248" s="186"/>
      <c r="B248" s="217"/>
      <c r="C248" s="217"/>
      <c r="D248" s="217"/>
      <c r="E248" s="217"/>
      <c r="F248" s="217"/>
      <c r="G248" s="217"/>
      <c r="H248" s="186"/>
    </row>
    <row r="249" spans="1:8" ht="12.75">
      <c r="A249" s="186"/>
      <c r="B249" s="217"/>
      <c r="C249" s="217"/>
      <c r="D249" s="217"/>
      <c r="E249" s="217"/>
      <c r="F249" s="217"/>
      <c r="G249" s="217"/>
      <c r="H249" s="186"/>
    </row>
    <row r="250" spans="1:8" ht="12.75">
      <c r="A250" s="186"/>
      <c r="B250" s="217"/>
      <c r="C250" s="217"/>
      <c r="D250" s="217"/>
      <c r="E250" s="217"/>
      <c r="F250" s="217"/>
      <c r="G250" s="217"/>
      <c r="H250" s="186"/>
    </row>
    <row r="251" spans="1:8" ht="12.75">
      <c r="A251" s="186"/>
      <c r="B251" s="217"/>
      <c r="C251" s="217"/>
      <c r="D251" s="217"/>
      <c r="E251" s="217"/>
      <c r="F251" s="217"/>
      <c r="G251" s="217"/>
      <c r="H251" s="186"/>
    </row>
    <row r="252" spans="1:8" ht="12.75">
      <c r="A252" s="186"/>
      <c r="B252" s="217"/>
      <c r="C252" s="217"/>
      <c r="D252" s="217"/>
      <c r="E252" s="217"/>
      <c r="F252" s="217"/>
      <c r="G252" s="217"/>
      <c r="H252" s="186"/>
    </row>
    <row r="253" spans="1:8" ht="12.75">
      <c r="A253" s="186"/>
      <c r="B253" s="217"/>
      <c r="C253" s="217"/>
      <c r="D253" s="217"/>
      <c r="E253" s="217"/>
      <c r="F253" s="217"/>
      <c r="G253" s="217"/>
      <c r="H253" s="186"/>
    </row>
    <row r="254" spans="1:8" ht="12.75">
      <c r="A254" s="186"/>
      <c r="B254" s="217"/>
      <c r="C254" s="217"/>
      <c r="D254" s="217"/>
      <c r="E254" s="217"/>
      <c r="F254" s="217"/>
      <c r="G254" s="217"/>
      <c r="H254" s="186"/>
    </row>
    <row r="255" spans="1:8" ht="12.75">
      <c r="A255" s="186"/>
      <c r="B255" s="217"/>
      <c r="C255" s="217"/>
      <c r="D255" s="217"/>
      <c r="E255" s="217"/>
      <c r="F255" s="217"/>
      <c r="G255" s="217"/>
      <c r="H255" s="186"/>
    </row>
    <row r="256" spans="1:8" ht="12.75">
      <c r="A256" s="186"/>
      <c r="B256" s="217"/>
      <c r="C256" s="217"/>
      <c r="D256" s="217"/>
      <c r="E256" s="217"/>
      <c r="F256" s="217"/>
      <c r="G256" s="217"/>
      <c r="H256" s="186"/>
    </row>
    <row r="257" spans="1:8" ht="12.75">
      <c r="A257" s="186"/>
      <c r="B257" s="217"/>
      <c r="C257" s="217"/>
      <c r="D257" s="217"/>
      <c r="E257" s="217"/>
      <c r="F257" s="217"/>
      <c r="G257" s="217"/>
      <c r="H257" s="186"/>
    </row>
    <row r="258" spans="1:8" ht="12.75">
      <c r="A258" s="186"/>
      <c r="B258" s="217"/>
      <c r="C258" s="217"/>
      <c r="D258" s="217"/>
      <c r="E258" s="217"/>
      <c r="F258" s="217"/>
      <c r="G258" s="217"/>
      <c r="H258" s="186"/>
    </row>
    <row r="259" spans="1:8" ht="12.75">
      <c r="A259" s="186"/>
      <c r="B259" s="217"/>
      <c r="C259" s="217"/>
      <c r="D259" s="217"/>
      <c r="E259" s="217"/>
      <c r="F259" s="217"/>
      <c r="G259" s="217"/>
      <c r="H259" s="186"/>
    </row>
    <row r="260" spans="1:8" ht="12.75">
      <c r="A260" s="186"/>
      <c r="B260" s="217"/>
      <c r="C260" s="217"/>
      <c r="D260" s="217"/>
      <c r="E260" s="217"/>
      <c r="F260" s="217"/>
      <c r="G260" s="217"/>
      <c r="H260" s="186"/>
    </row>
    <row r="261" spans="1:8" ht="12.75">
      <c r="A261" s="186"/>
      <c r="B261" s="217"/>
      <c r="C261" s="217"/>
      <c r="D261" s="217"/>
      <c r="E261" s="217"/>
      <c r="F261" s="217"/>
      <c r="G261" s="217"/>
      <c r="H261" s="186"/>
    </row>
    <row r="262" spans="1:8" ht="12.75">
      <c r="A262" s="186"/>
      <c r="B262" s="217"/>
      <c r="C262" s="217"/>
      <c r="D262" s="217"/>
      <c r="E262" s="217"/>
      <c r="F262" s="217"/>
      <c r="G262" s="217"/>
      <c r="H262" s="186"/>
    </row>
    <row r="263" spans="1:8" ht="12.75">
      <c r="A263" s="186"/>
      <c r="B263" s="217"/>
      <c r="C263" s="217"/>
      <c r="D263" s="217"/>
      <c r="E263" s="217"/>
      <c r="F263" s="217"/>
      <c r="G263" s="217"/>
      <c r="H263" s="186"/>
    </row>
    <row r="264" spans="1:8" ht="12.75">
      <c r="A264" s="186"/>
      <c r="B264" s="217"/>
      <c r="C264" s="217"/>
      <c r="D264" s="217"/>
      <c r="E264" s="217"/>
      <c r="F264" s="217"/>
      <c r="G264" s="217"/>
      <c r="H264" s="186"/>
    </row>
    <row r="265" spans="1:8" ht="12.75">
      <c r="A265" s="186"/>
      <c r="B265" s="217"/>
      <c r="C265" s="217"/>
      <c r="D265" s="217"/>
      <c r="E265" s="217"/>
      <c r="F265" s="217"/>
      <c r="G265" s="217"/>
      <c r="H265" s="186"/>
    </row>
    <row r="266" spans="1:8" ht="12.75">
      <c r="A266" s="186"/>
      <c r="B266" s="217"/>
      <c r="C266" s="217"/>
      <c r="D266" s="217"/>
      <c r="E266" s="217"/>
      <c r="F266" s="217"/>
      <c r="G266" s="217"/>
      <c r="H266" s="186"/>
    </row>
    <row r="267" spans="1:8" ht="12.75">
      <c r="A267" s="186"/>
      <c r="B267" s="217"/>
      <c r="C267" s="217"/>
      <c r="D267" s="217"/>
      <c r="E267" s="217"/>
      <c r="F267" s="217"/>
      <c r="G267" s="217"/>
      <c r="H267" s="186"/>
    </row>
    <row r="268" spans="1:8" ht="12.75">
      <c r="A268" s="186"/>
      <c r="B268" s="217"/>
      <c r="C268" s="217"/>
      <c r="D268" s="217"/>
      <c r="E268" s="217"/>
      <c r="F268" s="217"/>
      <c r="G268" s="217"/>
      <c r="H268" s="186"/>
    </row>
    <row r="269" spans="1:8" ht="12.75">
      <c r="A269" s="186"/>
      <c r="B269" s="217"/>
      <c r="C269" s="217"/>
      <c r="D269" s="217"/>
      <c r="E269" s="217"/>
      <c r="F269" s="217"/>
      <c r="G269" s="217"/>
      <c r="H269" s="186"/>
    </row>
    <row r="270" spans="1:8" ht="12.75">
      <c r="A270" s="186"/>
      <c r="B270" s="217"/>
      <c r="C270" s="217"/>
      <c r="D270" s="217"/>
      <c r="E270" s="217"/>
      <c r="F270" s="217"/>
      <c r="G270" s="217"/>
      <c r="H270" s="186"/>
    </row>
    <row r="271" spans="1:8" ht="12.75">
      <c r="A271" s="186"/>
      <c r="B271" s="217"/>
      <c r="C271" s="217"/>
      <c r="D271" s="217"/>
      <c r="E271" s="217"/>
      <c r="F271" s="217"/>
      <c r="G271" s="217"/>
      <c r="H271" s="186"/>
    </row>
    <row r="272" spans="1:8" ht="12.75">
      <c r="A272" s="186"/>
      <c r="B272" s="217"/>
      <c r="C272" s="217"/>
      <c r="D272" s="217"/>
      <c r="E272" s="217"/>
      <c r="F272" s="217"/>
      <c r="G272" s="217"/>
      <c r="H272" s="186"/>
    </row>
    <row r="273" spans="1:8" ht="12.75">
      <c r="A273" s="186"/>
      <c r="B273" s="217"/>
      <c r="C273" s="217"/>
      <c r="D273" s="217"/>
      <c r="E273" s="217"/>
      <c r="F273" s="217"/>
      <c r="G273" s="217"/>
      <c r="H273" s="186"/>
    </row>
    <row r="274" spans="1:8" ht="12.75">
      <c r="A274" s="186"/>
      <c r="B274" s="217"/>
      <c r="C274" s="217"/>
      <c r="D274" s="217"/>
      <c r="E274" s="217"/>
      <c r="F274" s="217"/>
      <c r="G274" s="217"/>
      <c r="H274" s="186"/>
    </row>
    <row r="275" spans="1:8" ht="12.75">
      <c r="A275" s="186"/>
      <c r="B275" s="217"/>
      <c r="C275" s="217"/>
      <c r="D275" s="217"/>
      <c r="E275" s="217"/>
      <c r="F275" s="217"/>
      <c r="G275" s="217"/>
      <c r="H275" s="186"/>
    </row>
    <row r="276" spans="1:8" ht="12.75">
      <c r="A276" s="186"/>
      <c r="B276" s="217"/>
      <c r="C276" s="217"/>
      <c r="D276" s="217"/>
      <c r="E276" s="217"/>
      <c r="F276" s="217"/>
      <c r="G276" s="217"/>
      <c r="H276" s="186"/>
    </row>
    <row r="277" spans="1:8" ht="12.75">
      <c r="A277" s="186"/>
      <c r="B277" s="217"/>
      <c r="C277" s="217"/>
      <c r="D277" s="217"/>
      <c r="E277" s="217"/>
      <c r="F277" s="217"/>
      <c r="G277" s="217"/>
      <c r="H277" s="186"/>
    </row>
    <row r="278" spans="1:8" ht="12.75">
      <c r="A278" s="186"/>
      <c r="B278" s="217"/>
      <c r="C278" s="217"/>
      <c r="D278" s="217"/>
      <c r="E278" s="217"/>
      <c r="F278" s="217"/>
      <c r="G278" s="217"/>
      <c r="H278" s="186"/>
    </row>
    <row r="279" spans="1:8" ht="12.75">
      <c r="A279" s="186"/>
      <c r="B279" s="217"/>
      <c r="C279" s="217"/>
      <c r="D279" s="217"/>
      <c r="E279" s="217"/>
      <c r="F279" s="217"/>
      <c r="G279" s="217"/>
      <c r="H279" s="186"/>
    </row>
    <row r="280" spans="1:8" ht="12.75">
      <c r="A280" s="186"/>
      <c r="B280" s="217"/>
      <c r="C280" s="217"/>
      <c r="D280" s="217"/>
      <c r="E280" s="217"/>
      <c r="F280" s="217"/>
      <c r="G280" s="217"/>
      <c r="H280" s="186"/>
    </row>
    <row r="281" spans="1:8" ht="12.75">
      <c r="A281" s="186"/>
      <c r="B281" s="217"/>
      <c r="C281" s="217"/>
      <c r="D281" s="217"/>
      <c r="E281" s="217"/>
      <c r="F281" s="217"/>
      <c r="G281" s="217"/>
      <c r="H281" s="186"/>
    </row>
    <row r="282" spans="1:8" ht="12.75">
      <c r="A282" s="186"/>
      <c r="B282" s="217"/>
      <c r="C282" s="217"/>
      <c r="D282" s="217"/>
      <c r="E282" s="217"/>
      <c r="F282" s="217"/>
      <c r="G282" s="217"/>
      <c r="H282" s="186"/>
    </row>
    <row r="283" spans="1:8" ht="12.75">
      <c r="A283" s="186"/>
      <c r="B283" s="217"/>
      <c r="C283" s="217"/>
      <c r="D283" s="217"/>
      <c r="E283" s="217"/>
      <c r="F283" s="217"/>
      <c r="G283" s="217"/>
      <c r="H283" s="186"/>
    </row>
    <row r="284" spans="1:8" ht="12.75">
      <c r="A284" s="186"/>
      <c r="B284" s="217"/>
      <c r="C284" s="217"/>
      <c r="D284" s="217"/>
      <c r="E284" s="217"/>
      <c r="F284" s="217"/>
      <c r="G284" s="217"/>
      <c r="H284" s="186"/>
    </row>
    <row r="285" spans="1:8" ht="12.75">
      <c r="A285" s="186"/>
      <c r="B285" s="217"/>
      <c r="C285" s="217"/>
      <c r="D285" s="217"/>
      <c r="E285" s="217"/>
      <c r="F285" s="217"/>
      <c r="G285" s="217"/>
      <c r="H285" s="186"/>
    </row>
    <row r="286" spans="1:8" ht="12.75">
      <c r="A286" s="186"/>
      <c r="B286" s="217"/>
      <c r="C286" s="217"/>
      <c r="D286" s="217"/>
      <c r="E286" s="217"/>
      <c r="F286" s="217"/>
      <c r="G286" s="217"/>
      <c r="H286" s="186"/>
    </row>
    <row r="287" spans="1:8" ht="12.75">
      <c r="A287" s="186"/>
      <c r="B287" s="217"/>
      <c r="C287" s="217"/>
      <c r="D287" s="217"/>
      <c r="E287" s="217"/>
      <c r="F287" s="217"/>
      <c r="G287" s="217"/>
      <c r="H287" s="186"/>
    </row>
    <row r="288" spans="1:8" ht="12.75">
      <c r="A288" s="186"/>
      <c r="B288" s="217"/>
      <c r="C288" s="217"/>
      <c r="D288" s="217"/>
      <c r="E288" s="217"/>
      <c r="F288" s="217"/>
      <c r="G288" s="217"/>
      <c r="H288" s="186"/>
    </row>
    <row r="289" spans="1:8" ht="12.75">
      <c r="A289" s="186"/>
      <c r="B289" s="217"/>
      <c r="C289" s="217"/>
      <c r="D289" s="217"/>
      <c r="E289" s="217"/>
      <c r="F289" s="217"/>
      <c r="G289" s="217"/>
      <c r="H289" s="186"/>
    </row>
    <row r="290" spans="1:8" ht="12.75">
      <c r="A290" s="186"/>
      <c r="B290" s="217"/>
      <c r="C290" s="217"/>
      <c r="D290" s="217"/>
      <c r="E290" s="217"/>
      <c r="F290" s="217"/>
      <c r="G290" s="217"/>
      <c r="H290" s="186"/>
    </row>
    <row r="291" spans="1:8" ht="12.75">
      <c r="A291" s="186"/>
      <c r="B291" s="217"/>
      <c r="C291" s="217"/>
      <c r="D291" s="217"/>
      <c r="E291" s="217"/>
      <c r="F291" s="217"/>
      <c r="G291" s="217"/>
      <c r="H291" s="186"/>
    </row>
    <row r="292" spans="1:8" ht="12.75">
      <c r="A292" s="186"/>
      <c r="B292" s="217"/>
      <c r="C292" s="217"/>
      <c r="D292" s="217"/>
      <c r="E292" s="217"/>
      <c r="F292" s="217"/>
      <c r="G292" s="217"/>
      <c r="H292" s="186"/>
    </row>
    <row r="293" spans="1:8" ht="12.75">
      <c r="A293" s="186"/>
      <c r="B293" s="217"/>
      <c r="C293" s="217"/>
      <c r="D293" s="217"/>
      <c r="E293" s="217"/>
      <c r="F293" s="217"/>
      <c r="G293" s="217"/>
      <c r="H293" s="186"/>
    </row>
    <row r="294" spans="1:8" ht="12.75">
      <c r="A294" s="186"/>
      <c r="B294" s="217"/>
      <c r="C294" s="217"/>
      <c r="D294" s="217"/>
      <c r="E294" s="217"/>
      <c r="F294" s="217"/>
      <c r="G294" s="217"/>
      <c r="H294" s="186"/>
    </row>
    <row r="295" spans="1:8" ht="12.75">
      <c r="A295" s="186"/>
      <c r="B295" s="217"/>
      <c r="C295" s="217"/>
      <c r="D295" s="217"/>
      <c r="E295" s="217"/>
      <c r="F295" s="217"/>
      <c r="G295" s="217"/>
      <c r="H295" s="186"/>
    </row>
    <row r="296" spans="1:8" ht="12.75">
      <c r="A296" s="186"/>
      <c r="B296" s="217"/>
      <c r="C296" s="217"/>
      <c r="D296" s="217"/>
      <c r="E296" s="217"/>
      <c r="F296" s="217"/>
      <c r="G296" s="217"/>
      <c r="H296" s="186"/>
    </row>
    <row r="297" spans="1:8" ht="12.75">
      <c r="A297" s="186"/>
      <c r="B297" s="217"/>
      <c r="C297" s="217"/>
      <c r="D297" s="217"/>
      <c r="E297" s="217"/>
      <c r="F297" s="217"/>
      <c r="G297" s="217"/>
      <c r="H297" s="186"/>
    </row>
    <row r="298" spans="1:8" ht="12.75">
      <c r="A298" s="186"/>
      <c r="B298" s="217"/>
      <c r="C298" s="217"/>
      <c r="D298" s="217"/>
      <c r="E298" s="217"/>
      <c r="F298" s="217"/>
      <c r="G298" s="217"/>
      <c r="H298" s="186"/>
    </row>
    <row r="299" spans="1:8" ht="12.75">
      <c r="A299" s="186"/>
      <c r="B299" s="217"/>
      <c r="C299" s="217"/>
      <c r="D299" s="217"/>
      <c r="E299" s="217"/>
      <c r="F299" s="217"/>
      <c r="G299" s="217"/>
      <c r="H299" s="186"/>
    </row>
    <row r="300" spans="1:8" ht="12.75">
      <c r="A300" s="186"/>
      <c r="B300" s="217"/>
      <c r="C300" s="217"/>
      <c r="D300" s="217"/>
      <c r="E300" s="217"/>
      <c r="F300" s="217"/>
      <c r="G300" s="217"/>
      <c r="H300" s="186"/>
    </row>
    <row r="301" spans="1:8" ht="12.75">
      <c r="A301" s="186"/>
      <c r="B301" s="217"/>
      <c r="C301" s="217"/>
      <c r="D301" s="217"/>
      <c r="E301" s="217"/>
      <c r="F301" s="217"/>
      <c r="G301" s="217"/>
      <c r="H301" s="186"/>
    </row>
    <row r="302" spans="1:8" ht="12.75">
      <c r="A302" s="186"/>
      <c r="B302" s="217"/>
      <c r="C302" s="217"/>
      <c r="D302" s="217"/>
      <c r="E302" s="217"/>
      <c r="F302" s="217"/>
      <c r="G302" s="217"/>
      <c r="H302" s="186"/>
    </row>
    <row r="303" spans="1:8" ht="12.75">
      <c r="A303" s="186"/>
      <c r="B303" s="217"/>
      <c r="C303" s="217"/>
      <c r="D303" s="217"/>
      <c r="E303" s="217"/>
      <c r="F303" s="217"/>
      <c r="G303" s="217"/>
      <c r="H303" s="186"/>
    </row>
    <row r="304" spans="1:8" ht="12.75">
      <c r="A304" s="186"/>
      <c r="B304" s="217"/>
      <c r="C304" s="217"/>
      <c r="D304" s="217"/>
      <c r="E304" s="217"/>
      <c r="F304" s="217"/>
      <c r="G304" s="217"/>
      <c r="H304" s="186"/>
    </row>
    <row r="305" spans="1:8" ht="12.75">
      <c r="A305" s="186"/>
      <c r="B305" s="217"/>
      <c r="C305" s="217"/>
      <c r="D305" s="217"/>
      <c r="E305" s="217"/>
      <c r="F305" s="217"/>
      <c r="G305" s="217"/>
      <c r="H305" s="186"/>
    </row>
    <row r="306" spans="1:8" ht="12.75">
      <c r="A306" s="186"/>
      <c r="B306" s="217"/>
      <c r="C306" s="217"/>
      <c r="D306" s="217"/>
      <c r="E306" s="217"/>
      <c r="F306" s="217"/>
      <c r="G306" s="217"/>
      <c r="H306" s="186"/>
    </row>
    <row r="307" spans="1:8" ht="12.75">
      <c r="A307" s="186"/>
      <c r="B307" s="217"/>
      <c r="C307" s="217"/>
      <c r="D307" s="217"/>
      <c r="E307" s="217"/>
      <c r="F307" s="217"/>
      <c r="G307" s="217"/>
      <c r="H307" s="186"/>
    </row>
    <row r="308" spans="1:8" ht="12.75">
      <c r="A308" s="186"/>
      <c r="B308" s="217"/>
      <c r="C308" s="217"/>
      <c r="D308" s="217"/>
      <c r="E308" s="217"/>
      <c r="F308" s="217"/>
      <c r="G308" s="217"/>
      <c r="H308" s="186"/>
    </row>
    <row r="309" spans="1:8" ht="12.75">
      <c r="A309" s="186"/>
      <c r="B309" s="217"/>
      <c r="C309" s="217"/>
      <c r="D309" s="217"/>
      <c r="E309" s="217"/>
      <c r="F309" s="217"/>
      <c r="G309" s="217"/>
      <c r="H309" s="186"/>
    </row>
    <row r="310" spans="1:8" ht="12.75">
      <c r="A310" s="186"/>
      <c r="B310" s="217"/>
      <c r="C310" s="217"/>
      <c r="D310" s="217"/>
      <c r="E310" s="217"/>
      <c r="F310" s="217"/>
      <c r="G310" s="217"/>
      <c r="H310" s="186"/>
    </row>
    <row r="311" spans="1:8" ht="12.75">
      <c r="A311" s="186"/>
      <c r="B311" s="217"/>
      <c r="C311" s="217"/>
      <c r="D311" s="217"/>
      <c r="E311" s="217"/>
      <c r="F311" s="217"/>
      <c r="G311" s="217"/>
      <c r="H311" s="186"/>
    </row>
    <row r="312" spans="1:8" ht="12.75">
      <c r="A312" s="186"/>
      <c r="B312" s="217"/>
      <c r="C312" s="217"/>
      <c r="D312" s="217"/>
      <c r="E312" s="217"/>
      <c r="F312" s="217"/>
      <c r="G312" s="217"/>
      <c r="H312" s="186"/>
    </row>
    <row r="313" spans="1:8" ht="12.75">
      <c r="A313" s="186"/>
      <c r="B313" s="217"/>
      <c r="C313" s="217"/>
      <c r="D313" s="217"/>
      <c r="E313" s="217"/>
      <c r="F313" s="217"/>
      <c r="G313" s="217"/>
      <c r="H313" s="186"/>
    </row>
    <row r="314" spans="1:8" ht="12.75">
      <c r="A314" s="186"/>
      <c r="B314" s="217"/>
      <c r="C314" s="217"/>
      <c r="D314" s="217"/>
      <c r="E314" s="217"/>
      <c r="F314" s="217"/>
      <c r="G314" s="217"/>
      <c r="H314" s="186"/>
    </row>
    <row r="315" spans="1:8" ht="12.75">
      <c r="A315" s="186"/>
      <c r="B315" s="217"/>
      <c r="C315" s="217"/>
      <c r="D315" s="217"/>
      <c r="E315" s="217"/>
      <c r="F315" s="217"/>
      <c r="G315" s="217"/>
      <c r="H315" s="186"/>
    </row>
    <row r="316" spans="1:8" ht="12.75">
      <c r="A316" s="186"/>
      <c r="B316" s="217"/>
      <c r="C316" s="217"/>
      <c r="D316" s="217"/>
      <c r="E316" s="217"/>
      <c r="F316" s="217"/>
      <c r="G316" s="217"/>
      <c r="H316" s="186"/>
    </row>
    <row r="317" spans="1:8" ht="12.75">
      <c r="A317" s="186"/>
      <c r="B317" s="217"/>
      <c r="C317" s="217"/>
      <c r="D317" s="217"/>
      <c r="E317" s="217"/>
      <c r="F317" s="217"/>
      <c r="G317" s="217"/>
      <c r="H317" s="186"/>
    </row>
    <row r="318" spans="1:8" ht="12.75">
      <c r="A318" s="186"/>
      <c r="B318" s="217"/>
      <c r="C318" s="217"/>
      <c r="D318" s="217"/>
      <c r="E318" s="217"/>
      <c r="F318" s="217"/>
      <c r="G318" s="217"/>
      <c r="H318" s="186"/>
    </row>
    <row r="319" spans="1:8" ht="12.75">
      <c r="A319" s="186"/>
      <c r="B319" s="217"/>
      <c r="C319" s="217"/>
      <c r="D319" s="217"/>
      <c r="E319" s="217"/>
      <c r="F319" s="217"/>
      <c r="G319" s="217"/>
      <c r="H319" s="186"/>
    </row>
    <row r="320" spans="1:8" ht="12.75">
      <c r="A320" s="186"/>
      <c r="B320" s="217"/>
      <c r="C320" s="217"/>
      <c r="D320" s="217"/>
      <c r="E320" s="217"/>
      <c r="F320" s="217"/>
      <c r="G320" s="217"/>
      <c r="H320" s="186"/>
    </row>
    <row r="321" spans="1:8" ht="12.75">
      <c r="A321" s="186"/>
      <c r="B321" s="217"/>
      <c r="C321" s="217"/>
      <c r="D321" s="217"/>
      <c r="E321" s="217"/>
      <c r="F321" s="217"/>
      <c r="G321" s="217"/>
      <c r="H321" s="186"/>
    </row>
    <row r="322" spans="1:8" ht="12.75">
      <c r="A322" s="186"/>
      <c r="B322" s="217"/>
      <c r="C322" s="217"/>
      <c r="D322" s="217"/>
      <c r="E322" s="217"/>
      <c r="F322" s="217"/>
      <c r="G322" s="217"/>
      <c r="H322" s="186"/>
    </row>
    <row r="323" spans="1:8" ht="12.75">
      <c r="A323" s="186"/>
      <c r="B323" s="217"/>
      <c r="C323" s="217"/>
      <c r="D323" s="217"/>
      <c r="E323" s="217"/>
      <c r="F323" s="217"/>
      <c r="G323" s="217"/>
      <c r="H323" s="186"/>
    </row>
    <row r="324" spans="1:8" ht="12.75">
      <c r="A324" s="186"/>
      <c r="B324" s="217"/>
      <c r="C324" s="217"/>
      <c r="D324" s="217"/>
      <c r="E324" s="217"/>
      <c r="F324" s="217"/>
      <c r="G324" s="217"/>
      <c r="H324" s="186"/>
    </row>
    <row r="325" spans="1:8" ht="12.75">
      <c r="A325" s="186"/>
      <c r="B325" s="217"/>
      <c r="C325" s="217"/>
      <c r="D325" s="217"/>
      <c r="E325" s="217"/>
      <c r="F325" s="217"/>
      <c r="G325" s="217"/>
      <c r="H325" s="186"/>
    </row>
    <row r="326" spans="1:8" ht="12.75">
      <c r="A326" s="186"/>
      <c r="B326" s="217"/>
      <c r="C326" s="217"/>
      <c r="D326" s="217"/>
      <c r="E326" s="217"/>
      <c r="F326" s="217"/>
      <c r="G326" s="217"/>
      <c r="H326" s="186"/>
    </row>
    <row r="327" spans="1:8" ht="12.75">
      <c r="A327" s="186"/>
      <c r="B327" s="217"/>
      <c r="C327" s="217"/>
      <c r="D327" s="217"/>
      <c r="E327" s="217"/>
      <c r="F327" s="217"/>
      <c r="G327" s="217"/>
      <c r="H327" s="186"/>
    </row>
    <row r="328" spans="1:8" ht="12.75">
      <c r="A328" s="186"/>
      <c r="B328" s="217"/>
      <c r="C328" s="217"/>
      <c r="D328" s="217"/>
      <c r="E328" s="217"/>
      <c r="F328" s="217"/>
      <c r="G328" s="217"/>
      <c r="H328" s="186"/>
    </row>
    <row r="329" spans="1:8" ht="12.75">
      <c r="A329" s="186"/>
      <c r="B329" s="217"/>
      <c r="C329" s="217"/>
      <c r="D329" s="217"/>
      <c r="E329" s="217"/>
      <c r="F329" s="217"/>
      <c r="G329" s="217"/>
      <c r="H329" s="186"/>
    </row>
    <row r="330" spans="1:8" ht="12.75">
      <c r="A330" s="186"/>
      <c r="B330" s="217"/>
      <c r="C330" s="217"/>
      <c r="D330" s="217"/>
      <c r="E330" s="217"/>
      <c r="F330" s="217"/>
      <c r="G330" s="217"/>
      <c r="H330" s="186"/>
    </row>
    <row r="331" spans="1:8" ht="12.75">
      <c r="A331" s="186"/>
      <c r="B331" s="217"/>
      <c r="C331" s="217"/>
      <c r="D331" s="217"/>
      <c r="E331" s="217"/>
      <c r="F331" s="217"/>
      <c r="G331" s="217"/>
      <c r="H331" s="186"/>
    </row>
    <row r="332" spans="1:8" ht="12.75">
      <c r="A332" s="186"/>
      <c r="B332" s="217"/>
      <c r="C332" s="217"/>
      <c r="D332" s="217"/>
      <c r="E332" s="217"/>
      <c r="F332" s="217"/>
      <c r="G332" s="217"/>
      <c r="H332" s="186"/>
    </row>
    <row r="333" spans="1:8" ht="12.75">
      <c r="A333" s="186"/>
      <c r="B333" s="217"/>
      <c r="C333" s="217"/>
      <c r="D333" s="217"/>
      <c r="E333" s="217"/>
      <c r="F333" s="217"/>
      <c r="G333" s="217"/>
      <c r="H333" s="186"/>
    </row>
    <row r="334" spans="1:8" ht="12.75">
      <c r="A334" s="186"/>
      <c r="B334" s="217"/>
      <c r="C334" s="217"/>
      <c r="D334" s="217"/>
      <c r="E334" s="217"/>
      <c r="F334" s="217"/>
      <c r="G334" s="217"/>
      <c r="H334" s="186"/>
    </row>
    <row r="335" spans="1:8" ht="12.75">
      <c r="A335" s="186"/>
      <c r="B335" s="217"/>
      <c r="C335" s="217"/>
      <c r="D335" s="217"/>
      <c r="E335" s="217"/>
      <c r="F335" s="217"/>
      <c r="G335" s="217"/>
      <c r="H335" s="186"/>
    </row>
    <row r="336" spans="1:8" ht="12.75">
      <c r="A336" s="186"/>
      <c r="B336" s="217"/>
      <c r="C336" s="217"/>
      <c r="D336" s="217"/>
      <c r="E336" s="217"/>
      <c r="F336" s="217"/>
      <c r="G336" s="217"/>
      <c r="H336" s="186"/>
    </row>
    <row r="337" spans="1:8" ht="12.75">
      <c r="A337" s="186"/>
      <c r="B337" s="217"/>
      <c r="C337" s="217"/>
      <c r="D337" s="217"/>
      <c r="E337" s="217"/>
      <c r="F337" s="217"/>
      <c r="G337" s="217"/>
      <c r="H337" s="186"/>
    </row>
    <row r="338" spans="1:8" ht="12.75">
      <c r="A338" s="186"/>
      <c r="B338" s="217"/>
      <c r="C338" s="217"/>
      <c r="D338" s="217"/>
      <c r="E338" s="217"/>
      <c r="F338" s="217"/>
      <c r="G338" s="217"/>
      <c r="H338" s="186"/>
    </row>
    <row r="339" spans="1:8" ht="12.75">
      <c r="A339" s="186"/>
      <c r="B339" s="217"/>
      <c r="C339" s="217"/>
      <c r="D339" s="217"/>
      <c r="E339" s="217"/>
      <c r="F339" s="217"/>
      <c r="G339" s="217"/>
      <c r="H339" s="186"/>
    </row>
    <row r="340" spans="1:8" ht="12.75">
      <c r="A340" s="186"/>
      <c r="B340" s="217"/>
      <c r="C340" s="217"/>
      <c r="D340" s="217"/>
      <c r="E340" s="217"/>
      <c r="F340" s="217"/>
      <c r="G340" s="217"/>
      <c r="H340" s="186"/>
    </row>
    <row r="341" spans="1:8" ht="12.75">
      <c r="A341" s="186"/>
      <c r="B341" s="217"/>
      <c r="C341" s="217"/>
      <c r="D341" s="217"/>
      <c r="E341" s="217"/>
      <c r="F341" s="217"/>
      <c r="G341" s="217"/>
      <c r="H341" s="186"/>
    </row>
    <row r="342" spans="1:8" ht="12.75">
      <c r="A342" s="186"/>
      <c r="B342" s="217"/>
      <c r="C342" s="217"/>
      <c r="D342" s="217"/>
      <c r="E342" s="217"/>
      <c r="F342" s="217"/>
      <c r="G342" s="217"/>
      <c r="H342" s="186"/>
    </row>
    <row r="343" spans="1:8" ht="12.75">
      <c r="A343" s="186"/>
      <c r="B343" s="217"/>
      <c r="C343" s="217"/>
      <c r="D343" s="217"/>
      <c r="E343" s="217"/>
      <c r="F343" s="217"/>
      <c r="G343" s="217"/>
      <c r="H343" s="186"/>
    </row>
    <row r="344" spans="1:8" ht="12.75">
      <c r="A344" s="186"/>
      <c r="B344" s="217"/>
      <c r="C344" s="217"/>
      <c r="D344" s="217"/>
      <c r="E344" s="217"/>
      <c r="F344" s="217"/>
      <c r="G344" s="217"/>
      <c r="H344" s="186"/>
    </row>
    <row r="345" spans="1:8" ht="12.75">
      <c r="A345" s="186"/>
      <c r="B345" s="217"/>
      <c r="C345" s="217"/>
      <c r="D345" s="217"/>
      <c r="E345" s="217"/>
      <c r="F345" s="217"/>
      <c r="G345" s="217"/>
      <c r="H345" s="186"/>
    </row>
    <row r="346" spans="1:8" ht="12.75">
      <c r="A346" s="186"/>
      <c r="B346" s="217"/>
      <c r="C346" s="217"/>
      <c r="D346" s="217"/>
      <c r="E346" s="217"/>
      <c r="F346" s="217"/>
      <c r="G346" s="217"/>
      <c r="H346" s="186"/>
    </row>
    <row r="347" spans="1:8" ht="12.75">
      <c r="A347" s="186"/>
      <c r="B347" s="217"/>
      <c r="C347" s="217"/>
      <c r="D347" s="217"/>
      <c r="E347" s="217"/>
      <c r="F347" s="217"/>
      <c r="G347" s="217"/>
      <c r="H347" s="186"/>
    </row>
    <row r="348" spans="1:8" ht="12.75">
      <c r="A348" s="186"/>
      <c r="B348" s="217"/>
      <c r="C348" s="217"/>
      <c r="D348" s="217"/>
      <c r="E348" s="217"/>
      <c r="F348" s="217"/>
      <c r="G348" s="217"/>
      <c r="H348" s="186"/>
    </row>
    <row r="349" spans="1:8" ht="12.75">
      <c r="A349" s="186"/>
      <c r="B349" s="217"/>
      <c r="C349" s="217"/>
      <c r="D349" s="217"/>
      <c r="E349" s="217"/>
      <c r="F349" s="217"/>
      <c r="G349" s="217"/>
      <c r="H349" s="186"/>
    </row>
    <row r="350" spans="1:8" ht="12.75">
      <c r="A350" s="186"/>
      <c r="B350" s="217"/>
      <c r="C350" s="217"/>
      <c r="D350" s="217"/>
      <c r="E350" s="217"/>
      <c r="F350" s="217"/>
      <c r="G350" s="217"/>
      <c r="H350" s="186"/>
    </row>
    <row r="351" spans="1:8" ht="12.75">
      <c r="A351" s="186"/>
      <c r="B351" s="217"/>
      <c r="C351" s="217"/>
      <c r="D351" s="217"/>
      <c r="E351" s="217"/>
      <c r="F351" s="217"/>
      <c r="G351" s="217"/>
      <c r="H351" s="186"/>
    </row>
    <row r="352" spans="1:8" ht="12.75">
      <c r="A352" s="186"/>
      <c r="B352" s="217"/>
      <c r="C352" s="217"/>
      <c r="D352" s="217"/>
      <c r="E352" s="217"/>
      <c r="F352" s="217"/>
      <c r="G352" s="217"/>
      <c r="H352" s="186"/>
    </row>
    <row r="353" spans="1:8" ht="12.75">
      <c r="A353" s="186"/>
      <c r="B353" s="217"/>
      <c r="C353" s="217"/>
      <c r="D353" s="217"/>
      <c r="E353" s="217"/>
      <c r="F353" s="217"/>
      <c r="G353" s="217"/>
      <c r="H353" s="186"/>
    </row>
    <row r="354" spans="1:8" ht="12.75">
      <c r="A354" s="186"/>
      <c r="B354" s="217"/>
      <c r="C354" s="217"/>
      <c r="D354" s="217"/>
      <c r="E354" s="217"/>
      <c r="F354" s="217"/>
      <c r="G354" s="217"/>
      <c r="H354" s="186"/>
    </row>
    <row r="355" spans="1:8" ht="12.75">
      <c r="A355" s="186"/>
      <c r="B355" s="217"/>
      <c r="C355" s="217"/>
      <c r="D355" s="217"/>
      <c r="E355" s="217"/>
      <c r="F355" s="217"/>
      <c r="G355" s="217"/>
      <c r="H355" s="186"/>
    </row>
    <row r="356" spans="1:8" ht="12.75">
      <c r="A356" s="186"/>
      <c r="B356" s="217"/>
      <c r="C356" s="217"/>
      <c r="D356" s="217"/>
      <c r="E356" s="217"/>
      <c r="F356" s="217"/>
      <c r="G356" s="217"/>
      <c r="H356" s="186"/>
    </row>
    <row r="357" spans="1:8" ht="12.75">
      <c r="A357" s="186"/>
      <c r="B357" s="217"/>
      <c r="C357" s="217"/>
      <c r="D357" s="217"/>
      <c r="E357" s="217"/>
      <c r="F357" s="217"/>
      <c r="G357" s="217"/>
      <c r="H357" s="186"/>
    </row>
    <row r="358" spans="1:8" ht="12.75">
      <c r="A358" s="186"/>
      <c r="B358" s="217"/>
      <c r="C358" s="217"/>
      <c r="D358" s="217"/>
      <c r="E358" s="217"/>
      <c r="F358" s="217"/>
      <c r="G358" s="217"/>
      <c r="H358" s="186"/>
    </row>
    <row r="359" spans="1:8" ht="12.75">
      <c r="A359" s="186"/>
      <c r="B359" s="217"/>
      <c r="C359" s="217"/>
      <c r="D359" s="217"/>
      <c r="E359" s="217"/>
      <c r="F359" s="217"/>
      <c r="G359" s="217"/>
      <c r="H359" s="186"/>
    </row>
    <row r="360" spans="1:8" ht="12.75">
      <c r="A360" s="186"/>
      <c r="B360" s="217"/>
      <c r="C360" s="217"/>
      <c r="D360" s="217"/>
      <c r="E360" s="217"/>
      <c r="F360" s="217"/>
      <c r="G360" s="217"/>
      <c r="H360" s="186"/>
    </row>
    <row r="361" spans="1:8" ht="12.75">
      <c r="A361" s="186"/>
      <c r="B361" s="217"/>
      <c r="C361" s="217"/>
      <c r="D361" s="217"/>
      <c r="E361" s="217"/>
      <c r="F361" s="217"/>
      <c r="G361" s="217"/>
      <c r="H361" s="186"/>
    </row>
    <row r="362" spans="1:8" ht="12.75">
      <c r="A362" s="186"/>
      <c r="B362" s="217"/>
      <c r="C362" s="217"/>
      <c r="D362" s="217"/>
      <c r="E362" s="217"/>
      <c r="F362" s="217"/>
      <c r="G362" s="217"/>
      <c r="H362" s="186"/>
    </row>
    <row r="363" spans="1:8" ht="12.75">
      <c r="A363" s="186"/>
      <c r="B363" s="217"/>
      <c r="C363" s="217"/>
      <c r="D363" s="217"/>
      <c r="E363" s="217"/>
      <c r="F363" s="217"/>
      <c r="G363" s="217"/>
      <c r="H363" s="186"/>
    </row>
    <row r="364" spans="1:8" ht="12.75">
      <c r="A364" s="186"/>
      <c r="B364" s="217"/>
      <c r="C364" s="217"/>
      <c r="D364" s="217"/>
      <c r="E364" s="217"/>
      <c r="F364" s="217"/>
      <c r="G364" s="217"/>
      <c r="H364" s="186"/>
    </row>
    <row r="365" spans="1:8" ht="12.75">
      <c r="A365" s="186"/>
      <c r="B365" s="217"/>
      <c r="C365" s="217"/>
      <c r="D365" s="217"/>
      <c r="E365" s="217"/>
      <c r="F365" s="217"/>
      <c r="G365" s="217"/>
      <c r="H365" s="186"/>
    </row>
    <row r="366" spans="1:8" ht="12.75">
      <c r="A366" s="186"/>
      <c r="B366" s="217"/>
      <c r="C366" s="217"/>
      <c r="D366" s="217"/>
      <c r="E366" s="217"/>
      <c r="F366" s="217"/>
      <c r="G366" s="217"/>
      <c r="H366" s="186"/>
    </row>
    <row r="367" spans="1:8" ht="12.75">
      <c r="A367" s="186"/>
      <c r="B367" s="217"/>
      <c r="C367" s="217"/>
      <c r="D367" s="217"/>
      <c r="E367" s="217"/>
      <c r="F367" s="217"/>
      <c r="G367" s="217"/>
      <c r="H367" s="186"/>
    </row>
    <row r="368" spans="1:8" ht="12.75">
      <c r="A368" s="186"/>
      <c r="B368" s="217"/>
      <c r="C368" s="217"/>
      <c r="D368" s="217"/>
      <c r="E368" s="217"/>
      <c r="F368" s="217"/>
      <c r="G368" s="217"/>
      <c r="H368" s="186"/>
    </row>
    <row r="369" spans="1:8" ht="12.75">
      <c r="A369" s="186"/>
      <c r="B369" s="217"/>
      <c r="C369" s="217"/>
      <c r="D369" s="217"/>
      <c r="E369" s="217"/>
      <c r="F369" s="217"/>
      <c r="G369" s="217"/>
      <c r="H369" s="186"/>
    </row>
    <row r="370" spans="1:8" ht="12.75">
      <c r="A370" s="186"/>
      <c r="B370" s="217"/>
      <c r="C370" s="217"/>
      <c r="D370" s="217"/>
      <c r="E370" s="217"/>
      <c r="F370" s="217"/>
      <c r="G370" s="217"/>
      <c r="H370" s="186"/>
    </row>
    <row r="371" spans="1:8" ht="12.75">
      <c r="A371" s="186"/>
      <c r="B371" s="217"/>
      <c r="C371" s="217"/>
      <c r="D371" s="217"/>
      <c r="E371" s="217"/>
      <c r="F371" s="217"/>
      <c r="G371" s="217"/>
      <c r="H371" s="186"/>
    </row>
    <row r="372" spans="1:8" ht="12.75">
      <c r="A372" s="186"/>
      <c r="B372" s="217"/>
      <c r="C372" s="217"/>
      <c r="D372" s="217"/>
      <c r="E372" s="217"/>
      <c r="F372" s="217"/>
      <c r="G372" s="217"/>
      <c r="H372" s="186"/>
    </row>
    <row r="373" spans="1:8" ht="12.75">
      <c r="A373" s="186"/>
      <c r="B373" s="217"/>
      <c r="C373" s="217"/>
      <c r="D373" s="217"/>
      <c r="E373" s="217"/>
      <c r="F373" s="217"/>
      <c r="G373" s="217"/>
      <c r="H373" s="186"/>
    </row>
    <row r="374" spans="1:8" ht="12.75">
      <c r="A374" s="186"/>
      <c r="B374" s="217"/>
      <c r="C374" s="217"/>
      <c r="D374" s="217"/>
      <c r="E374" s="217"/>
      <c r="F374" s="217"/>
      <c r="G374" s="217"/>
      <c r="H374" s="186"/>
    </row>
    <row r="375" spans="1:8" ht="12.75">
      <c r="A375" s="186"/>
      <c r="B375" s="217"/>
      <c r="C375" s="217"/>
      <c r="D375" s="217"/>
      <c r="E375" s="217"/>
      <c r="F375" s="217"/>
      <c r="G375" s="217"/>
      <c r="H375" s="186"/>
    </row>
    <row r="376" spans="1:8" ht="12.75">
      <c r="A376" s="186"/>
      <c r="B376" s="217"/>
      <c r="C376" s="217"/>
      <c r="D376" s="217"/>
      <c r="E376" s="217"/>
      <c r="F376" s="217"/>
      <c r="G376" s="217"/>
      <c r="H376" s="186"/>
    </row>
    <row r="377" spans="1:8" ht="12.75">
      <c r="A377" s="186"/>
      <c r="B377" s="217"/>
      <c r="C377" s="217"/>
      <c r="D377" s="217"/>
      <c r="E377" s="217"/>
      <c r="F377" s="217"/>
      <c r="G377" s="217"/>
      <c r="H377" s="186"/>
    </row>
    <row r="378" spans="1:8" ht="12.75">
      <c r="A378" s="186"/>
      <c r="B378" s="217"/>
      <c r="C378" s="217"/>
      <c r="D378" s="217"/>
      <c r="E378" s="217"/>
      <c r="F378" s="217"/>
      <c r="G378" s="217"/>
      <c r="H378" s="186"/>
    </row>
    <row r="379" spans="1:8" ht="12.75">
      <c r="A379" s="186"/>
      <c r="B379" s="217"/>
      <c r="C379" s="217"/>
      <c r="D379" s="217"/>
      <c r="E379" s="217"/>
      <c r="F379" s="217"/>
      <c r="G379" s="217"/>
      <c r="H379" s="186"/>
    </row>
    <row r="380" spans="1:8" ht="12.75">
      <c r="A380" s="186"/>
      <c r="B380" s="217"/>
      <c r="C380" s="217"/>
      <c r="D380" s="217"/>
      <c r="E380" s="217"/>
      <c r="F380" s="217"/>
      <c r="G380" s="217"/>
      <c r="H380" s="186"/>
    </row>
    <row r="381" spans="1:8" ht="12.75">
      <c r="A381" s="186"/>
      <c r="B381" s="217"/>
      <c r="C381" s="217"/>
      <c r="D381" s="217"/>
      <c r="E381" s="217"/>
      <c r="F381" s="217"/>
      <c r="G381" s="217"/>
      <c r="H381" s="186"/>
    </row>
    <row r="382" spans="1:8" ht="12.75">
      <c r="A382" s="186"/>
      <c r="B382" s="217"/>
      <c r="C382" s="217"/>
      <c r="D382" s="217"/>
      <c r="E382" s="217"/>
      <c r="F382" s="217"/>
      <c r="G382" s="217"/>
      <c r="H382" s="186"/>
    </row>
    <row r="383" spans="1:8" ht="12.75">
      <c r="A383" s="186"/>
      <c r="B383" s="217"/>
      <c r="C383" s="217"/>
      <c r="D383" s="217"/>
      <c r="E383" s="217"/>
      <c r="F383" s="217"/>
      <c r="G383" s="217"/>
      <c r="H383" s="186"/>
    </row>
    <row r="384" spans="1:8" ht="12.75">
      <c r="A384" s="186"/>
      <c r="B384" s="217"/>
      <c r="C384" s="217"/>
      <c r="D384" s="217"/>
      <c r="E384" s="217"/>
      <c r="F384" s="217"/>
      <c r="G384" s="217"/>
      <c r="H384" s="186"/>
    </row>
    <row r="385" spans="1:8" ht="12.75">
      <c r="A385" s="186"/>
      <c r="B385" s="217"/>
      <c r="C385" s="217"/>
      <c r="D385" s="217"/>
      <c r="E385" s="217"/>
      <c r="F385" s="217"/>
      <c r="G385" s="217"/>
      <c r="H385" s="186"/>
    </row>
    <row r="386" spans="1:8" ht="12.75">
      <c r="A386" s="186"/>
      <c r="B386" s="217"/>
      <c r="C386" s="217"/>
      <c r="D386" s="217"/>
      <c r="E386" s="217"/>
      <c r="F386" s="217"/>
      <c r="G386" s="217"/>
      <c r="H386" s="186"/>
    </row>
    <row r="387" spans="1:8" ht="12.75">
      <c r="A387" s="186"/>
      <c r="B387" s="217"/>
      <c r="C387" s="217"/>
      <c r="D387" s="217"/>
      <c r="E387" s="217"/>
      <c r="F387" s="217"/>
      <c r="G387" s="217"/>
      <c r="H387" s="186"/>
    </row>
    <row r="388" spans="1:8" ht="12.75">
      <c r="A388" s="186"/>
      <c r="B388" s="217"/>
      <c r="C388" s="217"/>
      <c r="D388" s="217"/>
      <c r="E388" s="217"/>
      <c r="F388" s="217"/>
      <c r="G388" s="217"/>
      <c r="H388" s="186"/>
    </row>
    <row r="389" spans="1:8" ht="12.75">
      <c r="A389" s="186"/>
      <c r="B389" s="217"/>
      <c r="C389" s="217"/>
      <c r="D389" s="217"/>
      <c r="E389" s="217"/>
      <c r="F389" s="217"/>
      <c r="G389" s="217"/>
      <c r="H389" s="186"/>
    </row>
    <row r="390" spans="1:8" ht="12.75">
      <c r="A390" s="186"/>
      <c r="B390" s="217"/>
      <c r="C390" s="217"/>
      <c r="D390" s="217"/>
      <c r="E390" s="217"/>
      <c r="F390" s="217"/>
      <c r="G390" s="217"/>
      <c r="H390" s="186"/>
    </row>
    <row r="391" spans="1:8" ht="12.75">
      <c r="A391" s="186"/>
      <c r="B391" s="217"/>
      <c r="C391" s="217"/>
      <c r="D391" s="217"/>
      <c r="E391" s="217"/>
      <c r="F391" s="217"/>
      <c r="G391" s="217"/>
      <c r="H391" s="186"/>
    </row>
    <row r="392" spans="1:8" ht="12.75">
      <c r="A392" s="186"/>
      <c r="B392" s="217"/>
      <c r="C392" s="217"/>
      <c r="D392" s="217"/>
      <c r="E392" s="217"/>
      <c r="F392" s="217"/>
      <c r="G392" s="217"/>
      <c r="H392" s="186"/>
    </row>
    <row r="393" spans="1:8" ht="12.75">
      <c r="A393" s="186"/>
      <c r="B393" s="217"/>
      <c r="C393" s="217"/>
      <c r="D393" s="217"/>
      <c r="E393" s="217"/>
      <c r="F393" s="217"/>
      <c r="G393" s="217"/>
      <c r="H393" s="186"/>
    </row>
    <row r="394" spans="1:8" ht="12.75">
      <c r="A394" s="186"/>
      <c r="B394" s="217"/>
      <c r="C394" s="217"/>
      <c r="D394" s="217"/>
      <c r="E394" s="217"/>
      <c r="F394" s="217"/>
      <c r="G394" s="217"/>
      <c r="H394" s="186"/>
    </row>
    <row r="395" spans="1:8" ht="12.75">
      <c r="A395" s="186"/>
      <c r="B395" s="217"/>
      <c r="C395" s="217"/>
      <c r="D395" s="217"/>
      <c r="E395" s="217"/>
      <c r="F395" s="217"/>
      <c r="G395" s="217"/>
      <c r="H395" s="186"/>
    </row>
    <row r="396" spans="1:8" ht="12.75">
      <c r="A396" s="186"/>
      <c r="B396" s="217"/>
      <c r="C396" s="217"/>
      <c r="D396" s="217"/>
      <c r="E396" s="217"/>
      <c r="F396" s="217"/>
      <c r="G396" s="217"/>
      <c r="H396" s="186"/>
    </row>
    <row r="397" spans="1:8" ht="12.75">
      <c r="A397" s="186"/>
      <c r="B397" s="217"/>
      <c r="C397" s="217"/>
      <c r="D397" s="217"/>
      <c r="E397" s="217"/>
      <c r="F397" s="217"/>
      <c r="G397" s="217"/>
      <c r="H397" s="186"/>
    </row>
    <row r="398" spans="1:8" ht="12.75">
      <c r="A398" s="186"/>
      <c r="B398" s="217"/>
      <c r="C398" s="217"/>
      <c r="D398" s="217"/>
      <c r="E398" s="217"/>
      <c r="F398" s="217"/>
      <c r="G398" s="217"/>
      <c r="H398" s="186"/>
    </row>
    <row r="399" spans="1:8" ht="12.75">
      <c r="A399" s="186"/>
      <c r="B399" s="217"/>
      <c r="C399" s="217"/>
      <c r="D399" s="217"/>
      <c r="E399" s="217"/>
      <c r="F399" s="217"/>
      <c r="G399" s="217"/>
      <c r="H399" s="186"/>
    </row>
    <row r="400" spans="1:8" ht="12.75">
      <c r="A400" s="186"/>
      <c r="B400" s="217"/>
      <c r="C400" s="217"/>
      <c r="D400" s="217"/>
      <c r="E400" s="217"/>
      <c r="F400" s="217"/>
      <c r="G400" s="217"/>
      <c r="H400" s="186"/>
    </row>
    <row r="401" spans="1:8" ht="12.75">
      <c r="A401" s="186"/>
      <c r="B401" s="217"/>
      <c r="C401" s="217"/>
      <c r="D401" s="217"/>
      <c r="E401" s="217"/>
      <c r="F401" s="217"/>
      <c r="G401" s="217"/>
      <c r="H401" s="186"/>
    </row>
    <row r="402" spans="1:8" ht="12.75">
      <c r="A402" s="186"/>
      <c r="B402" s="217"/>
      <c r="C402" s="217"/>
      <c r="D402" s="217"/>
      <c r="E402" s="217"/>
      <c r="F402" s="217"/>
      <c r="G402" s="217"/>
      <c r="H402" s="186"/>
    </row>
    <row r="403" spans="1:8" ht="12.75">
      <c r="A403" s="186"/>
      <c r="B403" s="217"/>
      <c r="C403" s="217"/>
      <c r="D403" s="217"/>
      <c r="E403" s="217"/>
      <c r="F403" s="217"/>
      <c r="G403" s="217"/>
      <c r="H403" s="186"/>
    </row>
    <row r="404" spans="1:8" ht="12.75">
      <c r="A404" s="186"/>
      <c r="B404" s="217"/>
      <c r="C404" s="217"/>
      <c r="D404" s="217"/>
      <c r="E404" s="217"/>
      <c r="F404" s="217"/>
      <c r="G404" s="217"/>
      <c r="H404" s="186"/>
    </row>
    <row r="405" spans="1:8" ht="12.75">
      <c r="A405" s="186"/>
      <c r="B405" s="217"/>
      <c r="C405" s="217"/>
      <c r="D405" s="217"/>
      <c r="E405" s="217"/>
      <c r="F405" s="217"/>
      <c r="G405" s="217"/>
      <c r="H405" s="186"/>
    </row>
    <row r="406" spans="1:8" ht="12.75">
      <c r="A406" s="186"/>
      <c r="B406" s="217"/>
      <c r="C406" s="217"/>
      <c r="D406" s="217"/>
      <c r="E406" s="217"/>
      <c r="F406" s="217"/>
      <c r="G406" s="217"/>
      <c r="H406" s="186"/>
    </row>
    <row r="407" spans="1:8" ht="12.75">
      <c r="A407" s="186"/>
      <c r="B407" s="217"/>
      <c r="C407" s="217"/>
      <c r="D407" s="217"/>
      <c r="E407" s="217"/>
      <c r="F407" s="217"/>
      <c r="G407" s="217"/>
      <c r="H407" s="186"/>
    </row>
    <row r="408" spans="1:8" ht="12.75">
      <c r="A408" s="186"/>
      <c r="B408" s="217"/>
      <c r="C408" s="217"/>
      <c r="D408" s="217"/>
      <c r="E408" s="217"/>
      <c r="F408" s="217"/>
      <c r="G408" s="217"/>
      <c r="H408" s="186"/>
    </row>
    <row r="409" spans="1:8" ht="12.75">
      <c r="A409" s="186"/>
      <c r="B409" s="217"/>
      <c r="C409" s="217"/>
      <c r="D409" s="217"/>
      <c r="E409" s="217"/>
      <c r="F409" s="217"/>
      <c r="G409" s="217"/>
      <c r="H409" s="186"/>
    </row>
    <row r="410" spans="1:8" ht="12.75">
      <c r="A410" s="186"/>
      <c r="B410" s="217"/>
      <c r="C410" s="217"/>
      <c r="D410" s="217"/>
      <c r="E410" s="217"/>
      <c r="F410" s="217"/>
      <c r="G410" s="217"/>
      <c r="H410" s="186"/>
    </row>
    <row r="411" spans="1:8" ht="12.75">
      <c r="A411" s="186"/>
      <c r="B411" s="217"/>
      <c r="C411" s="217"/>
      <c r="D411" s="217"/>
      <c r="E411" s="217"/>
      <c r="F411" s="217"/>
      <c r="G411" s="217"/>
      <c r="H411" s="186"/>
    </row>
    <row r="412" spans="1:8" ht="12.75">
      <c r="A412" s="186"/>
      <c r="B412" s="217"/>
      <c r="C412" s="217"/>
      <c r="D412" s="217"/>
      <c r="E412" s="217"/>
      <c r="F412" s="217"/>
      <c r="G412" s="217"/>
      <c r="H412" s="186"/>
    </row>
    <row r="413" spans="1:8" ht="12.75">
      <c r="A413" s="186"/>
      <c r="B413" s="217"/>
      <c r="C413" s="217"/>
      <c r="D413" s="217"/>
      <c r="E413" s="217"/>
      <c r="F413" s="217"/>
      <c r="G413" s="217"/>
      <c r="H413" s="186"/>
    </row>
    <row r="414" spans="1:8" ht="12.75">
      <c r="A414" s="186"/>
      <c r="B414" s="217"/>
      <c r="C414" s="217"/>
      <c r="D414" s="217"/>
      <c r="E414" s="217"/>
      <c r="F414" s="217"/>
      <c r="G414" s="217"/>
      <c r="H414" s="186"/>
    </row>
    <row r="415" spans="1:8" ht="12.75">
      <c r="A415" s="186"/>
      <c r="B415" s="217"/>
      <c r="C415" s="217"/>
      <c r="D415" s="217"/>
      <c r="E415" s="217"/>
      <c r="F415" s="217"/>
      <c r="G415" s="217"/>
      <c r="H415" s="186"/>
    </row>
    <row r="416" spans="1:8" ht="12.75">
      <c r="A416" s="186"/>
      <c r="B416" s="217"/>
      <c r="C416" s="217"/>
      <c r="D416" s="217"/>
      <c r="E416" s="217"/>
      <c r="F416" s="217"/>
      <c r="G416" s="217"/>
      <c r="H416" s="186"/>
    </row>
    <row r="417" spans="1:8" ht="12.75">
      <c r="A417" s="186"/>
      <c r="B417" s="217"/>
      <c r="C417" s="217"/>
      <c r="D417" s="217"/>
      <c r="E417" s="217"/>
      <c r="F417" s="217"/>
      <c r="G417" s="217"/>
      <c r="H417" s="186"/>
    </row>
    <row r="418" spans="1:8" ht="12.75">
      <c r="A418" s="186"/>
      <c r="B418" s="217"/>
      <c r="C418" s="217"/>
      <c r="D418" s="217"/>
      <c r="E418" s="217"/>
      <c r="F418" s="217"/>
      <c r="G418" s="217"/>
      <c r="H418" s="186"/>
    </row>
    <row r="419" spans="1:8" ht="12.75">
      <c r="A419" s="186"/>
      <c r="B419" s="217"/>
      <c r="C419" s="217"/>
      <c r="D419" s="217"/>
      <c r="E419" s="217"/>
      <c r="F419" s="217"/>
      <c r="G419" s="217"/>
      <c r="H419" s="186"/>
    </row>
    <row r="420" spans="1:8" ht="12.75">
      <c r="A420" s="186"/>
      <c r="B420" s="217"/>
      <c r="C420" s="217"/>
      <c r="D420" s="217"/>
      <c r="E420" s="217"/>
      <c r="F420" s="217"/>
      <c r="G420" s="217"/>
      <c r="H420" s="186"/>
    </row>
    <row r="421" spans="1:8" ht="12.75">
      <c r="A421" s="186"/>
      <c r="B421" s="217"/>
      <c r="C421" s="217"/>
      <c r="D421" s="217"/>
      <c r="E421" s="217"/>
      <c r="F421" s="217"/>
      <c r="G421" s="217"/>
      <c r="H421" s="186"/>
    </row>
    <row r="422" spans="1:8" ht="12.75">
      <c r="A422" s="186"/>
      <c r="B422" s="217"/>
      <c r="C422" s="217"/>
      <c r="D422" s="217"/>
      <c r="E422" s="217"/>
      <c r="F422" s="217"/>
      <c r="G422" s="217"/>
      <c r="H422" s="186"/>
    </row>
    <row r="423" spans="1:8" ht="12.75">
      <c r="A423" s="186"/>
      <c r="B423" s="217"/>
      <c r="C423" s="217"/>
      <c r="D423" s="217"/>
      <c r="E423" s="217"/>
      <c r="F423" s="217"/>
      <c r="G423" s="217"/>
      <c r="H423" s="186"/>
    </row>
    <row r="424" spans="1:8" ht="12.75">
      <c r="A424" s="186"/>
      <c r="B424" s="217"/>
      <c r="C424" s="217"/>
      <c r="D424" s="217"/>
      <c r="E424" s="217"/>
      <c r="F424" s="217"/>
      <c r="G424" s="217"/>
      <c r="H424" s="186"/>
    </row>
    <row r="425" spans="1:8" ht="12.75">
      <c r="A425" s="186"/>
      <c r="B425" s="217"/>
      <c r="C425" s="217"/>
      <c r="D425" s="217"/>
      <c r="E425" s="217"/>
      <c r="F425" s="217"/>
      <c r="G425" s="217"/>
      <c r="H425" s="186"/>
    </row>
    <row r="426" spans="1:8" ht="12.75">
      <c r="A426" s="186"/>
      <c r="B426" s="217"/>
      <c r="C426" s="217"/>
      <c r="D426" s="217"/>
      <c r="E426" s="217"/>
      <c r="F426" s="217"/>
      <c r="G426" s="217"/>
      <c r="H426" s="186"/>
    </row>
    <row r="427" spans="1:8" ht="12.75">
      <c r="A427" s="186"/>
      <c r="B427" s="217"/>
      <c r="C427" s="217"/>
      <c r="D427" s="217"/>
      <c r="E427" s="217"/>
      <c r="F427" s="217"/>
      <c r="G427" s="217"/>
      <c r="H427" s="186"/>
    </row>
    <row r="428" spans="1:8" ht="12.75">
      <c r="A428" s="186"/>
      <c r="B428" s="217"/>
      <c r="C428" s="217"/>
      <c r="D428" s="217"/>
      <c r="E428" s="217"/>
      <c r="F428" s="217"/>
      <c r="G428" s="217"/>
      <c r="H428" s="186"/>
    </row>
    <row r="429" spans="1:8" ht="12.75">
      <c r="A429" s="186"/>
      <c r="B429" s="217"/>
      <c r="C429" s="217"/>
      <c r="D429" s="217"/>
      <c r="E429" s="217"/>
      <c r="F429" s="217"/>
      <c r="G429" s="217"/>
      <c r="H429" s="186"/>
    </row>
    <row r="430" spans="1:8" ht="12.75">
      <c r="A430" s="186"/>
      <c r="B430" s="217"/>
      <c r="C430" s="217"/>
      <c r="D430" s="217"/>
      <c r="E430" s="217"/>
      <c r="F430" s="217"/>
      <c r="G430" s="217"/>
      <c r="H430" s="186"/>
    </row>
    <row r="431" spans="1:8" ht="12.75">
      <c r="A431" s="186"/>
      <c r="B431" s="217"/>
      <c r="C431" s="217"/>
      <c r="D431" s="217"/>
      <c r="E431" s="217"/>
      <c r="F431" s="217"/>
      <c r="G431" s="217"/>
      <c r="H431" s="186"/>
    </row>
    <row r="432" spans="1:8" ht="12.75">
      <c r="A432" s="186"/>
      <c r="B432" s="217"/>
      <c r="C432" s="217"/>
      <c r="D432" s="217"/>
      <c r="E432" s="217"/>
      <c r="F432" s="217"/>
      <c r="G432" s="217"/>
      <c r="H432" s="186"/>
    </row>
    <row r="433" spans="1:8" ht="12.75">
      <c r="A433" s="186"/>
      <c r="B433" s="217"/>
      <c r="C433" s="217"/>
      <c r="D433" s="217"/>
      <c r="E433" s="217"/>
      <c r="F433" s="217"/>
      <c r="G433" s="217"/>
      <c r="H433" s="186"/>
    </row>
    <row r="434" spans="1:8" ht="12.75">
      <c r="A434" s="186"/>
      <c r="B434" s="217"/>
      <c r="C434" s="217"/>
      <c r="D434" s="217"/>
      <c r="E434" s="217"/>
      <c r="F434" s="217"/>
      <c r="G434" s="217"/>
      <c r="H434" s="186"/>
    </row>
    <row r="435" spans="1:8" ht="12.75">
      <c r="A435" s="186"/>
      <c r="B435" s="217"/>
      <c r="C435" s="217"/>
      <c r="D435" s="217"/>
      <c r="E435" s="217"/>
      <c r="F435" s="217"/>
      <c r="G435" s="217"/>
      <c r="H435" s="186"/>
    </row>
    <row r="436" spans="1:8" ht="12.75">
      <c r="A436" s="186"/>
      <c r="B436" s="217"/>
      <c r="C436" s="217"/>
      <c r="D436" s="217"/>
      <c r="E436" s="217"/>
      <c r="F436" s="217"/>
      <c r="G436" s="217"/>
      <c r="H436" s="186"/>
    </row>
    <row r="437" spans="1:8" ht="12.75">
      <c r="A437" s="186"/>
      <c r="B437" s="217"/>
      <c r="C437" s="217"/>
      <c r="D437" s="217"/>
      <c r="E437" s="217"/>
      <c r="F437" s="217"/>
      <c r="G437" s="217"/>
      <c r="H437" s="186"/>
    </row>
    <row r="438" spans="1:8" ht="12.75">
      <c r="A438" s="186"/>
      <c r="B438" s="217"/>
      <c r="C438" s="217"/>
      <c r="D438" s="217"/>
      <c r="E438" s="217"/>
      <c r="F438" s="217"/>
      <c r="G438" s="217"/>
      <c r="H438" s="186"/>
    </row>
    <row r="439" spans="1:8" ht="12.75">
      <c r="A439" s="186"/>
      <c r="B439" s="217"/>
      <c r="C439" s="217"/>
      <c r="D439" s="217"/>
      <c r="E439" s="217"/>
      <c r="F439" s="217"/>
      <c r="G439" s="217"/>
      <c r="H439" s="186"/>
    </row>
    <row r="440" spans="1:8" ht="12.75">
      <c r="A440" s="186"/>
      <c r="B440" s="217"/>
      <c r="C440" s="217"/>
      <c r="D440" s="217"/>
      <c r="E440" s="217"/>
      <c r="F440" s="217"/>
      <c r="G440" s="217"/>
      <c r="H440" s="186"/>
    </row>
    <row r="441" spans="1:8" ht="12.75">
      <c r="A441" s="186"/>
      <c r="B441" s="217"/>
      <c r="C441" s="217"/>
      <c r="D441" s="217"/>
      <c r="E441" s="217"/>
      <c r="F441" s="217"/>
      <c r="G441" s="217"/>
      <c r="H441" s="186"/>
    </row>
    <row r="442" spans="1:8" ht="12.75">
      <c r="A442" s="186"/>
      <c r="B442" s="217"/>
      <c r="C442" s="217"/>
      <c r="D442" s="217"/>
      <c r="E442" s="217"/>
      <c r="F442" s="217"/>
      <c r="G442" s="217"/>
      <c r="H442" s="186"/>
    </row>
    <row r="443" spans="1:8" ht="12.75">
      <c r="A443" s="186"/>
      <c r="B443" s="217"/>
      <c r="C443" s="217"/>
      <c r="D443" s="217"/>
      <c r="E443" s="217"/>
      <c r="F443" s="217"/>
      <c r="G443" s="217"/>
      <c r="H443" s="186"/>
    </row>
    <row r="444" spans="1:8" ht="12.75">
      <c r="A444" s="186"/>
      <c r="B444" s="217"/>
      <c r="C444" s="217"/>
      <c r="D444" s="217"/>
      <c r="E444" s="217"/>
      <c r="F444" s="217"/>
      <c r="G444" s="217"/>
      <c r="H444" s="186"/>
    </row>
    <row r="445" spans="1:8" ht="12.75">
      <c r="A445" s="186"/>
      <c r="B445" s="217"/>
      <c r="C445" s="217"/>
      <c r="D445" s="217"/>
      <c r="E445" s="217"/>
      <c r="F445" s="217"/>
      <c r="G445" s="217"/>
      <c r="H445" s="186"/>
    </row>
    <row r="446" spans="1:8" ht="12.75">
      <c r="A446" s="186"/>
      <c r="B446" s="217"/>
      <c r="C446" s="217"/>
      <c r="D446" s="217"/>
      <c r="E446" s="217"/>
      <c r="F446" s="217"/>
      <c r="G446" s="217"/>
      <c r="H446" s="186"/>
    </row>
    <row r="447" spans="1:8" ht="12.75">
      <c r="A447" s="186"/>
      <c r="B447" s="217"/>
      <c r="C447" s="217"/>
      <c r="D447" s="217"/>
      <c r="E447" s="217"/>
      <c r="F447" s="217"/>
      <c r="G447" s="217"/>
      <c r="H447" s="186"/>
    </row>
    <row r="448" spans="1:8" ht="12.75">
      <c r="A448" s="186"/>
      <c r="B448" s="217"/>
      <c r="C448" s="217"/>
      <c r="D448" s="217"/>
      <c r="E448" s="217"/>
      <c r="F448" s="217"/>
      <c r="G448" s="217"/>
      <c r="H448" s="186"/>
    </row>
    <row r="449" spans="1:8" ht="12.75">
      <c r="A449" s="186"/>
      <c r="B449" s="217"/>
      <c r="C449" s="217"/>
      <c r="D449" s="217"/>
      <c r="E449" s="217"/>
      <c r="F449" s="217"/>
      <c r="G449" s="217"/>
      <c r="H449" s="186"/>
    </row>
    <row r="450" spans="1:8" ht="12.75">
      <c r="A450" s="186"/>
      <c r="B450" s="217"/>
      <c r="C450" s="217"/>
      <c r="D450" s="217"/>
      <c r="E450" s="217"/>
      <c r="F450" s="217"/>
      <c r="G450" s="217"/>
      <c r="H450" s="186"/>
    </row>
    <row r="451" spans="1:8" ht="12.75">
      <c r="A451" s="186"/>
      <c r="B451" s="217"/>
      <c r="C451" s="217"/>
      <c r="D451" s="217"/>
      <c r="E451" s="217"/>
      <c r="F451" s="217"/>
      <c r="G451" s="217"/>
      <c r="H451" s="186"/>
    </row>
    <row r="452" spans="1:8" ht="12.75">
      <c r="A452" s="186"/>
      <c r="B452" s="217"/>
      <c r="C452" s="217"/>
      <c r="D452" s="217"/>
      <c r="E452" s="217"/>
      <c r="F452" s="217"/>
      <c r="G452" s="217"/>
      <c r="H452" s="186"/>
    </row>
    <row r="453" spans="1:8" ht="12.75">
      <c r="A453" s="186"/>
      <c r="B453" s="217"/>
      <c r="C453" s="217"/>
      <c r="D453" s="217"/>
      <c r="E453" s="217"/>
      <c r="F453" s="217"/>
      <c r="G453" s="217"/>
      <c r="H453" s="186"/>
    </row>
    <row r="454" spans="1:8" ht="12.75">
      <c r="A454" s="186"/>
      <c r="B454" s="217"/>
      <c r="C454" s="217"/>
      <c r="D454" s="217"/>
      <c r="E454" s="217"/>
      <c r="F454" s="217"/>
      <c r="G454" s="217"/>
      <c r="H454" s="186"/>
    </row>
    <row r="455" spans="1:8" ht="12.75">
      <c r="A455" s="186"/>
      <c r="B455" s="217"/>
      <c r="C455" s="217"/>
      <c r="D455" s="217"/>
      <c r="E455" s="217"/>
      <c r="F455" s="217"/>
      <c r="G455" s="217"/>
      <c r="H455" s="186"/>
    </row>
    <row r="456" spans="1:8" ht="12.75">
      <c r="A456" s="186"/>
      <c r="B456" s="217"/>
      <c r="C456" s="217"/>
      <c r="D456" s="217"/>
      <c r="E456" s="217"/>
      <c r="F456" s="217"/>
      <c r="G456" s="217"/>
      <c r="H456" s="186"/>
    </row>
    <row r="457" spans="1:8" ht="12.75">
      <c r="A457" s="186"/>
      <c r="B457" s="217"/>
      <c r="C457" s="217"/>
      <c r="D457" s="217"/>
      <c r="E457" s="217"/>
      <c r="F457" s="217"/>
      <c r="G457" s="217"/>
      <c r="H457" s="186"/>
    </row>
    <row r="458" spans="1:8" ht="12.75">
      <c r="A458" s="186"/>
      <c r="B458" s="217"/>
      <c r="C458" s="217"/>
      <c r="D458" s="217"/>
      <c r="E458" s="217"/>
      <c r="F458" s="217"/>
      <c r="G458" s="217"/>
      <c r="H458" s="186"/>
    </row>
    <row r="459" spans="1:8" ht="12.75">
      <c r="A459" s="186"/>
      <c r="B459" s="217"/>
      <c r="C459" s="217"/>
      <c r="D459" s="217"/>
      <c r="E459" s="217"/>
      <c r="F459" s="217"/>
      <c r="G459" s="217"/>
      <c r="H459" s="186"/>
    </row>
    <row r="460" spans="1:8" ht="12.75">
      <c r="A460" s="186"/>
      <c r="B460" s="217"/>
      <c r="C460" s="217"/>
      <c r="D460" s="217"/>
      <c r="E460" s="217"/>
      <c r="F460" s="217"/>
      <c r="G460" s="217"/>
      <c r="H460" s="186"/>
    </row>
    <row r="461" spans="1:8" ht="12.75">
      <c r="A461" s="186"/>
      <c r="B461" s="217"/>
      <c r="C461" s="217"/>
      <c r="D461" s="217"/>
      <c r="E461" s="217"/>
      <c r="F461" s="217"/>
      <c r="G461" s="217"/>
      <c r="H461" s="186"/>
    </row>
    <row r="462" spans="1:8" ht="12.75">
      <c r="A462" s="186"/>
      <c r="B462" s="217"/>
      <c r="C462" s="217"/>
      <c r="D462" s="217"/>
      <c r="E462" s="217"/>
      <c r="F462" s="217"/>
      <c r="G462" s="217"/>
      <c r="H462" s="186"/>
    </row>
    <row r="463" spans="1:8" ht="12.75">
      <c r="A463" s="186"/>
      <c r="B463" s="217"/>
      <c r="C463" s="217"/>
      <c r="D463" s="217"/>
      <c r="E463" s="217"/>
      <c r="F463" s="217"/>
      <c r="G463" s="217"/>
      <c r="H463" s="186"/>
    </row>
    <row r="464" spans="1:8" ht="12.75">
      <c r="A464" s="186"/>
      <c r="B464" s="217"/>
      <c r="C464" s="217"/>
      <c r="D464" s="217"/>
      <c r="E464" s="217"/>
      <c r="F464" s="217"/>
      <c r="G464" s="217"/>
      <c r="H464" s="186"/>
    </row>
    <row r="465" spans="1:8" ht="12.75">
      <c r="A465" s="186"/>
      <c r="B465" s="217"/>
      <c r="C465" s="217"/>
      <c r="D465" s="217"/>
      <c r="E465" s="217"/>
      <c r="F465" s="217"/>
      <c r="G465" s="217"/>
      <c r="H465" s="186"/>
    </row>
    <row r="466" spans="1:8" ht="12.75">
      <c r="A466" s="186"/>
      <c r="B466" s="217"/>
      <c r="C466" s="217"/>
      <c r="D466" s="217"/>
      <c r="E466" s="217"/>
      <c r="F466" s="217"/>
      <c r="G466" s="217"/>
      <c r="H466" s="186"/>
    </row>
    <row r="467" spans="1:8" ht="12.75">
      <c r="A467" s="186"/>
      <c r="B467" s="217"/>
      <c r="C467" s="217"/>
      <c r="D467" s="217"/>
      <c r="E467" s="217"/>
      <c r="F467" s="217"/>
      <c r="G467" s="217"/>
      <c r="H467" s="186"/>
    </row>
    <row r="468" spans="1:8" ht="12.75">
      <c r="A468" s="186"/>
      <c r="B468" s="217"/>
      <c r="C468" s="217"/>
      <c r="D468" s="217"/>
      <c r="E468" s="217"/>
      <c r="F468" s="217"/>
      <c r="G468" s="217"/>
      <c r="H468" s="186"/>
    </row>
    <row r="469" spans="1:8" ht="12.75">
      <c r="A469" s="186"/>
      <c r="B469" s="217"/>
      <c r="C469" s="217"/>
      <c r="D469" s="217"/>
      <c r="E469" s="217"/>
      <c r="F469" s="217"/>
      <c r="G469" s="217"/>
      <c r="H469" s="186"/>
    </row>
    <row r="470" spans="1:8" ht="12.75">
      <c r="A470" s="186"/>
      <c r="B470" s="217"/>
      <c r="C470" s="217"/>
      <c r="D470" s="217"/>
      <c r="E470" s="217"/>
      <c r="F470" s="217"/>
      <c r="G470" s="217"/>
      <c r="H470" s="186"/>
    </row>
    <row r="471" spans="1:8" ht="12.75">
      <c r="A471" s="186"/>
      <c r="B471" s="217"/>
      <c r="C471" s="217"/>
      <c r="D471" s="217"/>
      <c r="E471" s="217"/>
      <c r="F471" s="217"/>
      <c r="G471" s="217"/>
      <c r="H471" s="186"/>
    </row>
    <row r="472" spans="1:8" ht="12.75">
      <c r="A472" s="186"/>
      <c r="B472" s="217"/>
      <c r="C472" s="217"/>
      <c r="D472" s="217"/>
      <c r="E472" s="217"/>
      <c r="F472" s="217"/>
      <c r="G472" s="217"/>
      <c r="H472" s="186"/>
    </row>
    <row r="473" spans="1:8" ht="12.75">
      <c r="A473" s="186"/>
      <c r="B473" s="217"/>
      <c r="C473" s="217"/>
      <c r="D473" s="217"/>
      <c r="E473" s="217"/>
      <c r="F473" s="217"/>
      <c r="G473" s="217"/>
      <c r="H473" s="186"/>
    </row>
    <row r="474" spans="1:8" ht="12.75">
      <c r="A474" s="186"/>
      <c r="B474" s="217"/>
      <c r="C474" s="217"/>
      <c r="D474" s="217"/>
      <c r="E474" s="217"/>
      <c r="F474" s="217"/>
      <c r="G474" s="217"/>
      <c r="H474" s="186"/>
    </row>
    <row r="475" spans="1:8" ht="12.75">
      <c r="A475" s="186"/>
      <c r="B475" s="217"/>
      <c r="C475" s="217"/>
      <c r="D475" s="217"/>
      <c r="E475" s="217"/>
      <c r="F475" s="217"/>
      <c r="G475" s="217"/>
      <c r="H475" s="186"/>
    </row>
    <row r="476" spans="1:8" ht="12.75">
      <c r="A476" s="186"/>
      <c r="B476" s="217"/>
      <c r="C476" s="217"/>
      <c r="D476" s="217"/>
      <c r="E476" s="217"/>
      <c r="F476" s="217"/>
      <c r="G476" s="217"/>
      <c r="H476" s="186"/>
    </row>
    <row r="477" spans="1:8" ht="12.75">
      <c r="A477" s="186"/>
      <c r="B477" s="217"/>
      <c r="C477" s="217"/>
      <c r="D477" s="217"/>
      <c r="E477" s="217"/>
      <c r="F477" s="217"/>
      <c r="G477" s="217"/>
      <c r="H477" s="186"/>
    </row>
    <row r="478" spans="1:8" ht="12.75">
      <c r="A478" s="186"/>
      <c r="B478" s="217"/>
      <c r="C478" s="217"/>
      <c r="D478" s="217"/>
      <c r="E478" s="217"/>
      <c r="F478" s="217"/>
      <c r="G478" s="217"/>
      <c r="H478" s="186"/>
    </row>
    <row r="479" spans="1:8" ht="12.75">
      <c r="A479" s="186"/>
      <c r="B479" s="217"/>
      <c r="C479" s="217"/>
      <c r="D479" s="217"/>
      <c r="E479" s="217"/>
      <c r="F479" s="217"/>
      <c r="G479" s="217"/>
      <c r="H479" s="186"/>
    </row>
    <row r="480" spans="1:8" ht="12.75">
      <c r="A480" s="186"/>
      <c r="B480" s="217"/>
      <c r="C480" s="217"/>
      <c r="D480" s="217"/>
      <c r="E480" s="217"/>
      <c r="F480" s="217"/>
      <c r="G480" s="217"/>
      <c r="H480" s="186"/>
    </row>
    <row r="481" spans="1:8" ht="12.75">
      <c r="A481" s="186"/>
      <c r="B481" s="217"/>
      <c r="C481" s="217"/>
      <c r="D481" s="217"/>
      <c r="E481" s="217"/>
      <c r="F481" s="217"/>
      <c r="G481" s="217"/>
      <c r="H481" s="186"/>
    </row>
    <row r="482" spans="1:8" ht="12.75">
      <c r="A482" s="186"/>
      <c r="B482" s="217"/>
      <c r="C482" s="217"/>
      <c r="D482" s="217"/>
      <c r="E482" s="217"/>
      <c r="F482" s="217"/>
      <c r="G482" s="217"/>
      <c r="H482" s="186"/>
    </row>
    <row r="483" spans="1:8" ht="12.75">
      <c r="A483" s="186"/>
      <c r="B483" s="217"/>
      <c r="C483" s="217"/>
      <c r="D483" s="217"/>
      <c r="E483" s="217"/>
      <c r="F483" s="217"/>
      <c r="G483" s="217"/>
      <c r="H483" s="186"/>
    </row>
    <row r="484" spans="1:8" ht="12.75">
      <c r="A484" s="186"/>
      <c r="B484" s="217"/>
      <c r="C484" s="217"/>
      <c r="D484" s="217"/>
      <c r="E484" s="217"/>
      <c r="F484" s="217"/>
      <c r="G484" s="217"/>
      <c r="H484" s="186"/>
    </row>
    <row r="485" spans="1:8" ht="12.75">
      <c r="A485" s="186"/>
      <c r="B485" s="217"/>
      <c r="C485" s="217"/>
      <c r="D485" s="217"/>
      <c r="E485" s="217"/>
      <c r="F485" s="217"/>
      <c r="G485" s="217"/>
      <c r="H485" s="186"/>
    </row>
    <row r="486" spans="1:8" ht="12.75">
      <c r="A486" s="186"/>
      <c r="B486" s="217"/>
      <c r="C486" s="217"/>
      <c r="D486" s="217"/>
      <c r="E486" s="217"/>
      <c r="F486" s="217"/>
      <c r="G486" s="217"/>
      <c r="H486" s="186"/>
    </row>
    <row r="487" spans="1:8" ht="12.75">
      <c r="A487" s="186"/>
      <c r="B487" s="217"/>
      <c r="C487" s="217"/>
      <c r="D487" s="217"/>
      <c r="E487" s="217"/>
      <c r="F487" s="217"/>
      <c r="G487" s="217"/>
      <c r="H487" s="186"/>
    </row>
    <row r="488" spans="1:8" ht="12.75">
      <c r="A488" s="186"/>
      <c r="B488" s="217"/>
      <c r="C488" s="217"/>
      <c r="D488" s="217"/>
      <c r="E488" s="217"/>
      <c r="F488" s="217"/>
      <c r="G488" s="217"/>
      <c r="H488" s="186"/>
    </row>
    <row r="489" spans="1:8" ht="12.75">
      <c r="A489" s="186"/>
      <c r="B489" s="217"/>
      <c r="C489" s="217"/>
      <c r="D489" s="217"/>
      <c r="E489" s="217"/>
      <c r="F489" s="217"/>
      <c r="G489" s="217"/>
      <c r="H489" s="186"/>
    </row>
    <row r="490" spans="1:8" ht="12.75">
      <c r="A490" s="186"/>
      <c r="B490" s="217"/>
      <c r="C490" s="217"/>
      <c r="D490" s="217"/>
      <c r="E490" s="217"/>
      <c r="F490" s="217"/>
      <c r="G490" s="217"/>
      <c r="H490" s="186"/>
    </row>
    <row r="491" spans="1:8" ht="12.75">
      <c r="A491" s="186"/>
      <c r="B491" s="217"/>
      <c r="C491" s="217"/>
      <c r="D491" s="217"/>
      <c r="E491" s="217"/>
      <c r="F491" s="217"/>
      <c r="G491" s="217"/>
      <c r="H491" s="186"/>
    </row>
    <row r="492" spans="1:8" ht="12.75">
      <c r="A492" s="186"/>
      <c r="B492" s="217"/>
      <c r="C492" s="217"/>
      <c r="D492" s="217"/>
      <c r="E492" s="217"/>
      <c r="F492" s="217"/>
      <c r="G492" s="217"/>
      <c r="H492" s="186"/>
    </row>
    <row r="493" spans="1:8" ht="12.75">
      <c r="A493" s="186"/>
      <c r="B493" s="217"/>
      <c r="C493" s="217"/>
      <c r="D493" s="217"/>
      <c r="E493" s="217"/>
      <c r="F493" s="217"/>
      <c r="G493" s="217"/>
      <c r="H493" s="186"/>
    </row>
    <row r="494" spans="1:8" ht="12.75">
      <c r="A494" s="186"/>
      <c r="B494" s="217"/>
      <c r="C494" s="217"/>
      <c r="D494" s="217"/>
      <c r="E494" s="217"/>
      <c r="F494" s="217"/>
      <c r="G494" s="217"/>
      <c r="H494" s="186"/>
    </row>
    <row r="495" spans="1:8" ht="12.75">
      <c r="A495" s="186"/>
      <c r="B495" s="217"/>
      <c r="C495" s="217"/>
      <c r="D495" s="217"/>
      <c r="E495" s="217"/>
      <c r="F495" s="217"/>
      <c r="G495" s="217"/>
      <c r="H495" s="186"/>
    </row>
    <row r="496" spans="1:8" ht="12.75">
      <c r="A496" s="186"/>
      <c r="B496" s="217"/>
      <c r="C496" s="217"/>
      <c r="D496" s="217"/>
      <c r="E496" s="217"/>
      <c r="F496" s="217"/>
      <c r="G496" s="217"/>
      <c r="H496" s="186"/>
    </row>
    <row r="497" spans="1:8" ht="12.75">
      <c r="A497" s="186"/>
      <c r="B497" s="217"/>
      <c r="C497" s="217"/>
      <c r="D497" s="217"/>
      <c r="E497" s="217"/>
      <c r="F497" s="217"/>
      <c r="G497" s="217"/>
      <c r="H497" s="186"/>
    </row>
    <row r="498" spans="1:8" ht="12.75">
      <c r="A498" s="186"/>
      <c r="B498" s="217"/>
      <c r="C498" s="217"/>
      <c r="D498" s="217"/>
      <c r="E498" s="217"/>
      <c r="F498" s="217"/>
      <c r="G498" s="217"/>
      <c r="H498" s="186"/>
    </row>
    <row r="499" spans="1:8" ht="12.75">
      <c r="A499" s="186"/>
      <c r="B499" s="217"/>
      <c r="C499" s="217"/>
      <c r="D499" s="217"/>
      <c r="E499" s="217"/>
      <c r="F499" s="217"/>
      <c r="G499" s="217"/>
      <c r="H499" s="186"/>
    </row>
    <row r="500" spans="1:8" ht="12.75">
      <c r="A500" s="186"/>
      <c r="B500" s="217"/>
      <c r="C500" s="217"/>
      <c r="D500" s="217"/>
      <c r="E500" s="217"/>
      <c r="F500" s="217"/>
      <c r="G500" s="217"/>
      <c r="H500" s="186"/>
    </row>
    <row r="501" spans="1:8" ht="12.75">
      <c r="A501" s="186"/>
      <c r="B501" s="217"/>
      <c r="C501" s="217"/>
      <c r="D501" s="217"/>
      <c r="E501" s="217"/>
      <c r="F501" s="217"/>
      <c r="G501" s="217"/>
      <c r="H501" s="186"/>
    </row>
    <row r="502" spans="1:8" ht="12.75">
      <c r="A502" s="186"/>
      <c r="B502" s="217"/>
      <c r="C502" s="217"/>
      <c r="D502" s="217"/>
      <c r="E502" s="217"/>
      <c r="F502" s="217"/>
      <c r="G502" s="217"/>
      <c r="H502" s="186"/>
    </row>
    <row r="503" spans="1:8" ht="12.75">
      <c r="A503" s="186"/>
      <c r="B503" s="217"/>
      <c r="C503" s="217"/>
      <c r="D503" s="217"/>
      <c r="E503" s="217"/>
      <c r="F503" s="217"/>
      <c r="G503" s="217"/>
      <c r="H503" s="186"/>
    </row>
    <row r="504" spans="1:8" ht="12.75">
      <c r="A504" s="186"/>
      <c r="B504" s="217"/>
      <c r="C504" s="217"/>
      <c r="D504" s="217"/>
      <c r="E504" s="217"/>
      <c r="F504" s="217"/>
      <c r="G504" s="217"/>
      <c r="H504" s="186"/>
    </row>
    <row r="505" spans="1:8" ht="12.75">
      <c r="A505" s="186"/>
      <c r="B505" s="217"/>
      <c r="C505" s="217"/>
      <c r="D505" s="217"/>
      <c r="E505" s="217"/>
      <c r="F505" s="217"/>
      <c r="G505" s="217"/>
      <c r="H505" s="186"/>
    </row>
    <row r="506" spans="1:8" ht="12.75">
      <c r="A506" s="186"/>
      <c r="B506" s="217"/>
      <c r="C506" s="217"/>
      <c r="D506" s="217"/>
      <c r="E506" s="217"/>
      <c r="F506" s="217"/>
      <c r="G506" s="217"/>
      <c r="H506" s="186"/>
    </row>
    <row r="507" spans="1:8" ht="12.75">
      <c r="A507" s="186"/>
      <c r="B507" s="217"/>
      <c r="C507" s="217"/>
      <c r="D507" s="217"/>
      <c r="E507" s="217"/>
      <c r="F507" s="217"/>
      <c r="G507" s="217"/>
      <c r="H507" s="186"/>
    </row>
    <row r="508" spans="1:8" ht="12.75">
      <c r="A508" s="186"/>
      <c r="B508" s="217"/>
      <c r="C508" s="217"/>
      <c r="D508" s="217"/>
      <c r="E508" s="217"/>
      <c r="F508" s="217"/>
      <c r="G508" s="217"/>
      <c r="H508" s="186"/>
    </row>
    <row r="509" spans="1:8" ht="12.75">
      <c r="A509" s="186"/>
      <c r="B509" s="217"/>
      <c r="C509" s="217"/>
      <c r="D509" s="217"/>
      <c r="E509" s="217"/>
      <c r="F509" s="217"/>
      <c r="G509" s="217"/>
      <c r="H509" s="186"/>
    </row>
    <row r="510" spans="1:8" ht="12.75">
      <c r="A510" s="186"/>
      <c r="B510" s="217"/>
      <c r="C510" s="217"/>
      <c r="D510" s="217"/>
      <c r="E510" s="217"/>
      <c r="F510" s="217"/>
      <c r="G510" s="217"/>
      <c r="H510" s="186"/>
    </row>
    <row r="511" spans="1:8" ht="12.75">
      <c r="A511" s="186"/>
      <c r="B511" s="217"/>
      <c r="C511" s="217"/>
      <c r="D511" s="217"/>
      <c r="E511" s="217"/>
      <c r="F511" s="217"/>
      <c r="G511" s="217"/>
      <c r="H511" s="186"/>
    </row>
    <row r="512" spans="1:8" ht="12.75">
      <c r="A512" s="186"/>
      <c r="B512" s="217"/>
      <c r="C512" s="217"/>
      <c r="D512" s="217"/>
      <c r="E512" s="217"/>
      <c r="F512" s="217"/>
      <c r="G512" s="217"/>
      <c r="H512" s="186"/>
    </row>
    <row r="513" spans="1:8" ht="12.75">
      <c r="A513" s="186"/>
      <c r="B513" s="217"/>
      <c r="C513" s="217"/>
      <c r="D513" s="217"/>
      <c r="E513" s="217"/>
      <c r="F513" s="217"/>
      <c r="G513" s="217"/>
      <c r="H513" s="186"/>
    </row>
    <row r="514" spans="1:8" ht="12.75">
      <c r="A514" s="186"/>
      <c r="B514" s="217"/>
      <c r="C514" s="217"/>
      <c r="D514" s="217"/>
      <c r="E514" s="217"/>
      <c r="F514" s="217"/>
      <c r="G514" s="217"/>
      <c r="H514" s="186"/>
    </row>
    <row r="515" spans="1:8" ht="12.75">
      <c r="A515" s="186"/>
      <c r="B515" s="217"/>
      <c r="C515" s="217"/>
      <c r="D515" s="217"/>
      <c r="E515" s="217"/>
      <c r="F515" s="217"/>
      <c r="G515" s="217"/>
      <c r="H515" s="186"/>
    </row>
    <row r="516" spans="1:8" ht="12.75">
      <c r="A516" s="186"/>
      <c r="B516" s="217"/>
      <c r="C516" s="217"/>
      <c r="D516" s="217"/>
      <c r="E516" s="217"/>
      <c r="F516" s="217"/>
      <c r="G516" s="217"/>
      <c r="H516" s="186"/>
    </row>
    <row r="517" spans="1:8" ht="12.75">
      <c r="A517" s="186"/>
      <c r="B517" s="217"/>
      <c r="C517" s="217"/>
      <c r="D517" s="217"/>
      <c r="E517" s="217"/>
      <c r="F517" s="217"/>
      <c r="G517" s="217"/>
      <c r="H517" s="186"/>
    </row>
    <row r="518" spans="1:8" ht="12.75">
      <c r="A518" s="186"/>
      <c r="B518" s="217"/>
      <c r="C518" s="217"/>
      <c r="D518" s="217"/>
      <c r="E518" s="217"/>
      <c r="F518" s="217"/>
      <c r="G518" s="217"/>
      <c r="H518" s="186"/>
    </row>
    <row r="519" spans="1:8" ht="12.75">
      <c r="A519" s="186"/>
      <c r="B519" s="217"/>
      <c r="C519" s="217"/>
      <c r="D519" s="217"/>
      <c r="E519" s="217"/>
      <c r="F519" s="217"/>
      <c r="G519" s="217"/>
      <c r="H519" s="186"/>
    </row>
    <row r="520" spans="1:8" ht="12.75">
      <c r="A520" s="186"/>
      <c r="B520" s="217"/>
      <c r="C520" s="217"/>
      <c r="D520" s="217"/>
      <c r="E520" s="217"/>
      <c r="F520" s="217"/>
      <c r="G520" s="217"/>
      <c r="H520" s="186"/>
    </row>
    <row r="521" spans="1:8" ht="12.75">
      <c r="A521" s="186"/>
      <c r="B521" s="217"/>
      <c r="C521" s="217"/>
      <c r="D521" s="217"/>
      <c r="E521" s="217"/>
      <c r="F521" s="217"/>
      <c r="G521" s="217"/>
      <c r="H521" s="186"/>
    </row>
    <row r="522" spans="1:8" ht="12.75">
      <c r="A522" s="186"/>
      <c r="B522" s="217"/>
      <c r="C522" s="217"/>
      <c r="D522" s="217"/>
      <c r="E522" s="217"/>
      <c r="F522" s="217"/>
      <c r="G522" s="217"/>
      <c r="H522" s="186"/>
    </row>
    <row r="523" spans="1:8" ht="12.75">
      <c r="A523" s="186"/>
      <c r="B523" s="217"/>
      <c r="C523" s="217"/>
      <c r="D523" s="217"/>
      <c r="E523" s="217"/>
      <c r="F523" s="217"/>
      <c r="G523" s="217"/>
      <c r="H523" s="186"/>
    </row>
    <row r="524" spans="1:8" ht="12.75">
      <c r="A524" s="186"/>
      <c r="B524" s="217"/>
      <c r="C524" s="217"/>
      <c r="D524" s="217"/>
      <c r="E524" s="217"/>
      <c r="F524" s="217"/>
      <c r="G524" s="217"/>
      <c r="H524" s="186"/>
    </row>
    <row r="525" spans="1:8" ht="12.75">
      <c r="A525" s="186"/>
      <c r="B525" s="217"/>
      <c r="C525" s="217"/>
      <c r="D525" s="217"/>
      <c r="E525" s="217"/>
      <c r="F525" s="217"/>
      <c r="G525" s="217"/>
      <c r="H525" s="186"/>
    </row>
    <row r="526" spans="1:8" ht="12.75">
      <c r="A526" s="186"/>
      <c r="B526" s="217"/>
      <c r="C526" s="217"/>
      <c r="D526" s="217"/>
      <c r="E526" s="217"/>
      <c r="F526" s="217"/>
      <c r="G526" s="217"/>
      <c r="H526" s="186"/>
    </row>
    <row r="527" spans="1:8" ht="12.75">
      <c r="A527" s="186"/>
      <c r="B527" s="217"/>
      <c r="C527" s="217"/>
      <c r="D527" s="217"/>
      <c r="E527" s="217"/>
      <c r="F527" s="217"/>
      <c r="G527" s="217"/>
      <c r="H527" s="186"/>
    </row>
    <row r="528" spans="1:8" ht="12.75">
      <c r="A528" s="186"/>
      <c r="B528" s="217"/>
      <c r="C528" s="217"/>
      <c r="D528" s="217"/>
      <c r="E528" s="217"/>
      <c r="F528" s="217"/>
      <c r="G528" s="217"/>
      <c r="H528" s="186"/>
    </row>
    <row r="529" spans="1:8" ht="12.75">
      <c r="A529" s="186"/>
      <c r="B529" s="217"/>
      <c r="C529" s="217"/>
      <c r="D529" s="217"/>
      <c r="E529" s="217"/>
      <c r="F529" s="217"/>
      <c r="G529" s="217"/>
      <c r="H529" s="186"/>
    </row>
    <row r="530" spans="1:8" ht="12.75">
      <c r="A530" s="186"/>
      <c r="B530" s="217"/>
      <c r="C530" s="217"/>
      <c r="D530" s="217"/>
      <c r="E530" s="217"/>
      <c r="F530" s="217"/>
      <c r="G530" s="217"/>
      <c r="H530" s="186"/>
    </row>
    <row r="531" spans="1:8" ht="12.75">
      <c r="A531" s="186"/>
      <c r="B531" s="217"/>
      <c r="C531" s="217"/>
      <c r="D531" s="217"/>
      <c r="E531" s="217"/>
      <c r="F531" s="217"/>
      <c r="G531" s="217"/>
      <c r="H531" s="186"/>
    </row>
    <row r="532" spans="1:8" ht="12.75">
      <c r="A532" s="186"/>
      <c r="B532" s="217"/>
      <c r="C532" s="217"/>
      <c r="D532" s="217"/>
      <c r="E532" s="217"/>
      <c r="F532" s="217"/>
      <c r="G532" s="217"/>
      <c r="H532" s="186"/>
    </row>
    <row r="533" spans="1:8" ht="12.75">
      <c r="A533" s="186"/>
      <c r="B533" s="217"/>
      <c r="C533" s="217"/>
      <c r="D533" s="217"/>
      <c r="E533" s="217"/>
      <c r="F533" s="217"/>
      <c r="G533" s="217"/>
      <c r="H533" s="186"/>
    </row>
    <row r="534" spans="1:8" ht="12.75">
      <c r="A534" s="186"/>
      <c r="B534" s="217"/>
      <c r="C534" s="217"/>
      <c r="D534" s="217"/>
      <c r="E534" s="217"/>
      <c r="F534" s="217"/>
      <c r="G534" s="217"/>
      <c r="H534" s="186"/>
    </row>
    <row r="535" spans="1:8" ht="12.75">
      <c r="A535" s="186"/>
      <c r="B535" s="217"/>
      <c r="C535" s="217"/>
      <c r="D535" s="217"/>
      <c r="E535" s="217"/>
      <c r="F535" s="217"/>
      <c r="G535" s="217"/>
      <c r="H535" s="186"/>
    </row>
    <row r="536" spans="2:7" ht="12.75">
      <c r="B536" s="218"/>
      <c r="C536" s="218"/>
      <c r="D536" s="218"/>
      <c r="E536" s="218"/>
      <c r="F536" s="218"/>
      <c r="G536" s="218"/>
    </row>
    <row r="537" spans="2:7" ht="12.75">
      <c r="B537" s="218"/>
      <c r="C537" s="218"/>
      <c r="D537" s="218"/>
      <c r="E537" s="218"/>
      <c r="F537" s="218"/>
      <c r="G537" s="218"/>
    </row>
    <row r="538" spans="2:7" ht="12.75">
      <c r="B538" s="218"/>
      <c r="C538" s="218"/>
      <c r="D538" s="218"/>
      <c r="E538" s="218"/>
      <c r="F538" s="218"/>
      <c r="G538" s="218"/>
    </row>
    <row r="539" spans="2:7" ht="12.75">
      <c r="B539" s="218"/>
      <c r="C539" s="218"/>
      <c r="D539" s="218"/>
      <c r="E539" s="218"/>
      <c r="F539" s="218"/>
      <c r="G539" s="218"/>
    </row>
    <row r="540" spans="2:7" ht="12.75">
      <c r="B540" s="218"/>
      <c r="C540" s="218"/>
      <c r="D540" s="218"/>
      <c r="E540" s="218"/>
      <c r="F540" s="218"/>
      <c r="G540" s="218"/>
    </row>
    <row r="541" spans="2:7" ht="12.75">
      <c r="B541" s="218"/>
      <c r="C541" s="218"/>
      <c r="D541" s="218"/>
      <c r="E541" s="218"/>
      <c r="F541" s="218"/>
      <c r="G541" s="218"/>
    </row>
    <row r="542" spans="2:7" ht="12.75">
      <c r="B542" s="218"/>
      <c r="C542" s="218"/>
      <c r="D542" s="218"/>
      <c r="E542" s="218"/>
      <c r="F542" s="218"/>
      <c r="G542" s="218"/>
    </row>
    <row r="543" spans="2:7" ht="12.75">
      <c r="B543" s="218"/>
      <c r="C543" s="218"/>
      <c r="D543" s="218"/>
      <c r="E543" s="218"/>
      <c r="F543" s="218"/>
      <c r="G543" s="218"/>
    </row>
    <row r="544" spans="2:7" ht="12.75">
      <c r="B544" s="218"/>
      <c r="C544" s="218"/>
      <c r="D544" s="218"/>
      <c r="E544" s="218"/>
      <c r="F544" s="218"/>
      <c r="G544" s="218"/>
    </row>
    <row r="545" spans="2:7" ht="12.75">
      <c r="B545" s="218"/>
      <c r="C545" s="218"/>
      <c r="D545" s="218"/>
      <c r="E545" s="218"/>
      <c r="F545" s="218"/>
      <c r="G545" s="218"/>
    </row>
    <row r="546" spans="2:7" ht="12.75">
      <c r="B546" s="218"/>
      <c r="C546" s="218"/>
      <c r="D546" s="218"/>
      <c r="E546" s="218"/>
      <c r="F546" s="218"/>
      <c r="G546" s="218"/>
    </row>
    <row r="547" spans="2:7" ht="12.75">
      <c r="B547" s="218"/>
      <c r="C547" s="218"/>
      <c r="D547" s="218"/>
      <c r="E547" s="218"/>
      <c r="F547" s="218"/>
      <c r="G547" s="218"/>
    </row>
    <row r="548" spans="2:7" ht="12.75">
      <c r="B548" s="218"/>
      <c r="C548" s="218"/>
      <c r="D548" s="218"/>
      <c r="E548" s="218"/>
      <c r="F548" s="218"/>
      <c r="G548" s="218"/>
    </row>
    <row r="549" spans="2:7" ht="12.75">
      <c r="B549" s="218"/>
      <c r="C549" s="218"/>
      <c r="D549" s="218"/>
      <c r="E549" s="218"/>
      <c r="F549" s="218"/>
      <c r="G549" s="218"/>
    </row>
    <row r="550" spans="2:7" ht="12.75">
      <c r="B550" s="218"/>
      <c r="C550" s="218"/>
      <c r="D550" s="218"/>
      <c r="E550" s="218"/>
      <c r="F550" s="218"/>
      <c r="G550" s="218"/>
    </row>
    <row r="551" spans="2:7" ht="12.75">
      <c r="B551" s="218"/>
      <c r="C551" s="218"/>
      <c r="D551" s="218"/>
      <c r="E551" s="218"/>
      <c r="F551" s="218"/>
      <c r="G551" s="218"/>
    </row>
    <row r="552" spans="2:7" ht="12.75">
      <c r="B552" s="218"/>
      <c r="C552" s="218"/>
      <c r="D552" s="218"/>
      <c r="E552" s="218"/>
      <c r="F552" s="218"/>
      <c r="G552" s="218"/>
    </row>
    <row r="553" spans="2:7" ht="12.75">
      <c r="B553" s="218"/>
      <c r="C553" s="218"/>
      <c r="D553" s="218"/>
      <c r="E553" s="218"/>
      <c r="F553" s="218"/>
      <c r="G553" s="218"/>
    </row>
    <row r="554" spans="2:7" ht="12.75">
      <c r="B554" s="218"/>
      <c r="C554" s="218"/>
      <c r="D554" s="218"/>
      <c r="E554" s="218"/>
      <c r="F554" s="218"/>
      <c r="G554" s="218"/>
    </row>
    <row r="555" spans="2:7" ht="12.75">
      <c r="B555" s="218"/>
      <c r="C555" s="218"/>
      <c r="D555" s="218"/>
      <c r="E555" s="218"/>
      <c r="F555" s="218"/>
      <c r="G555" s="218"/>
    </row>
    <row r="556" spans="2:7" ht="12.75">
      <c r="B556" s="218"/>
      <c r="C556" s="218"/>
      <c r="D556" s="218"/>
      <c r="E556" s="218"/>
      <c r="F556" s="218"/>
      <c r="G556" s="218"/>
    </row>
    <row r="557" spans="2:7" ht="12.75">
      <c r="B557" s="218"/>
      <c r="C557" s="218"/>
      <c r="D557" s="218"/>
      <c r="E557" s="218"/>
      <c r="F557" s="218"/>
      <c r="G557" s="218"/>
    </row>
    <row r="558" spans="2:7" ht="12.75">
      <c r="B558" s="218"/>
      <c r="C558" s="218"/>
      <c r="D558" s="218"/>
      <c r="E558" s="218"/>
      <c r="F558" s="218"/>
      <c r="G558" s="218"/>
    </row>
    <row r="559" spans="2:7" ht="12.75">
      <c r="B559" s="218"/>
      <c r="C559" s="218"/>
      <c r="D559" s="218"/>
      <c r="E559" s="218"/>
      <c r="F559" s="218"/>
      <c r="G559" s="218"/>
    </row>
    <row r="560" spans="2:7" ht="12.75">
      <c r="B560" s="218"/>
      <c r="C560" s="218"/>
      <c r="D560" s="218"/>
      <c r="E560" s="218"/>
      <c r="F560" s="218"/>
      <c r="G560" s="218"/>
    </row>
    <row r="561" spans="2:7" ht="12.75">
      <c r="B561" s="218"/>
      <c r="C561" s="218"/>
      <c r="D561" s="218"/>
      <c r="E561" s="218"/>
      <c r="F561" s="218"/>
      <c r="G561" s="218"/>
    </row>
    <row r="562" spans="2:7" ht="12.75">
      <c r="B562" s="218"/>
      <c r="C562" s="218"/>
      <c r="D562" s="218"/>
      <c r="E562" s="218"/>
      <c r="F562" s="218"/>
      <c r="G562" s="218"/>
    </row>
    <row r="563" spans="2:7" ht="12.75">
      <c r="B563" s="218"/>
      <c r="C563" s="218"/>
      <c r="D563" s="218"/>
      <c r="E563" s="218"/>
      <c r="F563" s="218"/>
      <c r="G563" s="218"/>
    </row>
    <row r="564" spans="2:7" ht="12.75">
      <c r="B564" s="218"/>
      <c r="C564" s="218"/>
      <c r="D564" s="218"/>
      <c r="E564" s="218"/>
      <c r="F564" s="218"/>
      <c r="G564" s="218"/>
    </row>
    <row r="565" spans="2:7" ht="12.75">
      <c r="B565" s="218"/>
      <c r="C565" s="218"/>
      <c r="D565" s="218"/>
      <c r="E565" s="218"/>
      <c r="F565" s="218"/>
      <c r="G565" s="218"/>
    </row>
    <row r="566" spans="2:7" ht="12.75">
      <c r="B566" s="218"/>
      <c r="C566" s="218"/>
      <c r="D566" s="218"/>
      <c r="E566" s="218"/>
      <c r="F566" s="218"/>
      <c r="G566" s="218"/>
    </row>
    <row r="567" spans="2:7" ht="12.75">
      <c r="B567" s="218"/>
      <c r="C567" s="218"/>
      <c r="D567" s="218"/>
      <c r="E567" s="218"/>
      <c r="F567" s="218"/>
      <c r="G567" s="218"/>
    </row>
    <row r="568" spans="2:7" ht="12.75">
      <c r="B568" s="218"/>
      <c r="C568" s="218"/>
      <c r="D568" s="218"/>
      <c r="E568" s="218"/>
      <c r="F568" s="218"/>
      <c r="G568" s="218"/>
    </row>
    <row r="569" spans="2:7" ht="12.75">
      <c r="B569" s="218"/>
      <c r="C569" s="218"/>
      <c r="D569" s="218"/>
      <c r="E569" s="218"/>
      <c r="F569" s="218"/>
      <c r="G569" s="218"/>
    </row>
    <row r="570" spans="2:7" ht="12.75">
      <c r="B570" s="218"/>
      <c r="C570" s="218"/>
      <c r="D570" s="218"/>
      <c r="E570" s="218"/>
      <c r="F570" s="218"/>
      <c r="G570" s="218"/>
    </row>
    <row r="571" spans="2:7" ht="12.75">
      <c r="B571" s="218"/>
      <c r="C571" s="218"/>
      <c r="D571" s="218"/>
      <c r="E571" s="218"/>
      <c r="F571" s="218"/>
      <c r="G571" s="218"/>
    </row>
    <row r="572" spans="2:7" ht="12.75">
      <c r="B572" s="218"/>
      <c r="C572" s="218"/>
      <c r="D572" s="218"/>
      <c r="E572" s="218"/>
      <c r="F572" s="218"/>
      <c r="G572" s="218"/>
    </row>
    <row r="573" spans="2:7" ht="12.75">
      <c r="B573" s="218"/>
      <c r="C573" s="218"/>
      <c r="D573" s="218"/>
      <c r="E573" s="218"/>
      <c r="F573" s="218"/>
      <c r="G573" s="218"/>
    </row>
    <row r="574" spans="2:7" ht="12.75">
      <c r="B574" s="218"/>
      <c r="C574" s="218"/>
      <c r="D574" s="218"/>
      <c r="E574" s="218"/>
      <c r="F574" s="218"/>
      <c r="G574" s="218"/>
    </row>
    <row r="575" spans="2:7" ht="12.75">
      <c r="B575" s="218"/>
      <c r="C575" s="218"/>
      <c r="D575" s="218"/>
      <c r="E575" s="218"/>
      <c r="F575" s="218"/>
      <c r="G575" s="218"/>
    </row>
    <row r="576" spans="2:7" ht="12.75">
      <c r="B576" s="218"/>
      <c r="C576" s="218"/>
      <c r="D576" s="218"/>
      <c r="E576" s="218"/>
      <c r="F576" s="218"/>
      <c r="G576" s="218"/>
    </row>
    <row r="577" spans="2:7" ht="12.75">
      <c r="B577" s="218"/>
      <c r="C577" s="218"/>
      <c r="D577" s="218"/>
      <c r="E577" s="218"/>
      <c r="F577" s="218"/>
      <c r="G577" s="218"/>
    </row>
    <row r="578" spans="2:7" ht="12.75">
      <c r="B578" s="218"/>
      <c r="C578" s="218"/>
      <c r="D578" s="218"/>
      <c r="E578" s="218"/>
      <c r="F578" s="218"/>
      <c r="G578" s="218"/>
    </row>
    <row r="579" spans="2:7" ht="12.75">
      <c r="B579" s="218"/>
      <c r="C579" s="218"/>
      <c r="D579" s="218"/>
      <c r="E579" s="218"/>
      <c r="F579" s="218"/>
      <c r="G579" s="218"/>
    </row>
    <row r="580" spans="2:7" ht="12.75">
      <c r="B580" s="218"/>
      <c r="C580" s="218"/>
      <c r="D580" s="218"/>
      <c r="E580" s="218"/>
      <c r="F580" s="218"/>
      <c r="G580" s="218"/>
    </row>
    <row r="581" spans="2:7" ht="12.75">
      <c r="B581" s="218"/>
      <c r="C581" s="218"/>
      <c r="D581" s="218"/>
      <c r="E581" s="218"/>
      <c r="F581" s="218"/>
      <c r="G581" s="218"/>
    </row>
    <row r="582" spans="2:7" ht="12.75">
      <c r="B582" s="218"/>
      <c r="C582" s="218"/>
      <c r="D582" s="218"/>
      <c r="E582" s="218"/>
      <c r="F582" s="218"/>
      <c r="G582" s="218"/>
    </row>
    <row r="583" spans="2:7" ht="12.75">
      <c r="B583" s="218"/>
      <c r="C583" s="218"/>
      <c r="D583" s="218"/>
      <c r="E583" s="218"/>
      <c r="F583" s="218"/>
      <c r="G583" s="218"/>
    </row>
    <row r="584" spans="2:7" ht="12.75">
      <c r="B584" s="218"/>
      <c r="C584" s="218"/>
      <c r="D584" s="218"/>
      <c r="E584" s="218"/>
      <c r="F584" s="218"/>
      <c r="G584" s="218"/>
    </row>
    <row r="585" spans="2:7" ht="12.75">
      <c r="B585" s="218"/>
      <c r="C585" s="218"/>
      <c r="D585" s="218"/>
      <c r="E585" s="218"/>
      <c r="F585" s="218"/>
      <c r="G585" s="218"/>
    </row>
    <row r="586" spans="2:7" ht="12.75">
      <c r="B586" s="218"/>
      <c r="C586" s="218"/>
      <c r="D586" s="218"/>
      <c r="E586" s="218"/>
      <c r="F586" s="218"/>
      <c r="G586" s="218"/>
    </row>
    <row r="587" spans="2:7" ht="12.75">
      <c r="B587" s="218"/>
      <c r="C587" s="218"/>
      <c r="D587" s="218"/>
      <c r="E587" s="218"/>
      <c r="F587" s="218"/>
      <c r="G587" s="218"/>
    </row>
    <row r="588" spans="2:7" ht="12.75">
      <c r="B588" s="218"/>
      <c r="C588" s="218"/>
      <c r="D588" s="218"/>
      <c r="E588" s="218"/>
      <c r="F588" s="218"/>
      <c r="G588" s="218"/>
    </row>
    <row r="589" spans="2:7" ht="12.75">
      <c r="B589" s="218"/>
      <c r="C589" s="218"/>
      <c r="D589" s="218"/>
      <c r="E589" s="218"/>
      <c r="F589" s="218"/>
      <c r="G589" s="218"/>
    </row>
    <row r="590" spans="2:7" ht="12.75">
      <c r="B590" s="218"/>
      <c r="C590" s="218"/>
      <c r="D590" s="218"/>
      <c r="E590" s="218"/>
      <c r="F590" s="218"/>
      <c r="G590" s="218"/>
    </row>
    <row r="591" spans="2:7" ht="12.75">
      <c r="B591" s="218"/>
      <c r="C591" s="218"/>
      <c r="D591" s="218"/>
      <c r="E591" s="218"/>
      <c r="F591" s="218"/>
      <c r="G591" s="218"/>
    </row>
    <row r="592" spans="2:7" ht="12.75">
      <c r="B592" s="218"/>
      <c r="C592" s="218"/>
      <c r="D592" s="218"/>
      <c r="E592" s="218"/>
      <c r="F592" s="218"/>
      <c r="G592" s="218"/>
    </row>
    <row r="593" spans="2:7" ht="12.75">
      <c r="B593" s="218"/>
      <c r="C593" s="218"/>
      <c r="D593" s="218"/>
      <c r="E593" s="218"/>
      <c r="F593" s="218"/>
      <c r="G593" s="218"/>
    </row>
    <row r="594" spans="2:7" ht="12.75">
      <c r="B594" s="218"/>
      <c r="C594" s="218"/>
      <c r="D594" s="218"/>
      <c r="E594" s="218"/>
      <c r="F594" s="218"/>
      <c r="G594" s="218"/>
    </row>
    <row r="595" spans="2:7" ht="12.75">
      <c r="B595" s="218"/>
      <c r="C595" s="218"/>
      <c r="D595" s="218"/>
      <c r="E595" s="218"/>
      <c r="F595" s="218"/>
      <c r="G595" s="218"/>
    </row>
    <row r="596" spans="2:7" ht="12.75">
      <c r="B596" s="218"/>
      <c r="C596" s="218"/>
      <c r="D596" s="218"/>
      <c r="E596" s="218"/>
      <c r="F596" s="218"/>
      <c r="G596" s="218"/>
    </row>
    <row r="597" spans="2:7" ht="12.75">
      <c r="B597" s="218"/>
      <c r="C597" s="218"/>
      <c r="D597" s="218"/>
      <c r="E597" s="218"/>
      <c r="F597" s="218"/>
      <c r="G597" s="218"/>
    </row>
    <row r="598" spans="2:7" ht="12.75">
      <c r="B598" s="218"/>
      <c r="C598" s="218"/>
      <c r="D598" s="218"/>
      <c r="E598" s="218"/>
      <c r="F598" s="218"/>
      <c r="G598" s="218"/>
    </row>
    <row r="599" spans="2:7" ht="12.75">
      <c r="B599" s="218"/>
      <c r="C599" s="218"/>
      <c r="D599" s="218"/>
      <c r="E599" s="218"/>
      <c r="F599" s="218"/>
      <c r="G599" s="218"/>
    </row>
    <row r="600" spans="2:7" ht="12.75">
      <c r="B600" s="218"/>
      <c r="C600" s="218"/>
      <c r="D600" s="218"/>
      <c r="E600" s="218"/>
      <c r="F600" s="218"/>
      <c r="G600" s="218"/>
    </row>
    <row r="601" spans="2:7" ht="12.75">
      <c r="B601" s="218"/>
      <c r="C601" s="218"/>
      <c r="D601" s="218"/>
      <c r="E601" s="218"/>
      <c r="F601" s="218"/>
      <c r="G601" s="218"/>
    </row>
    <row r="602" spans="2:7" ht="12.75">
      <c r="B602" s="218"/>
      <c r="C602" s="218"/>
      <c r="D602" s="218"/>
      <c r="E602" s="218"/>
      <c r="F602" s="218"/>
      <c r="G602" s="218"/>
    </row>
    <row r="603" spans="2:7" ht="12.75">
      <c r="B603" s="218"/>
      <c r="C603" s="218"/>
      <c r="D603" s="218"/>
      <c r="E603" s="218"/>
      <c r="F603" s="218"/>
      <c r="G603" s="218"/>
    </row>
    <row r="604" spans="2:7" ht="12.75">
      <c r="B604" s="218"/>
      <c r="C604" s="218"/>
      <c r="D604" s="218"/>
      <c r="E604" s="218"/>
      <c r="F604" s="218"/>
      <c r="G604" s="218"/>
    </row>
    <row r="605" spans="2:7" ht="12.75">
      <c r="B605" s="218"/>
      <c r="C605" s="218"/>
      <c r="D605" s="218"/>
      <c r="E605" s="218"/>
      <c r="F605" s="218"/>
      <c r="G605" s="218"/>
    </row>
    <row r="606" spans="2:7" ht="12.75">
      <c r="B606" s="218"/>
      <c r="C606" s="218"/>
      <c r="D606" s="218"/>
      <c r="E606" s="218"/>
      <c r="F606" s="218"/>
      <c r="G606" s="218"/>
    </row>
    <row r="607" spans="2:7" ht="12.75">
      <c r="B607" s="218"/>
      <c r="C607" s="218"/>
      <c r="D607" s="218"/>
      <c r="E607" s="218"/>
      <c r="F607" s="218"/>
      <c r="G607" s="218"/>
    </row>
    <row r="608" spans="2:7" ht="12.75">
      <c r="B608" s="218"/>
      <c r="C608" s="218"/>
      <c r="D608" s="218"/>
      <c r="E608" s="218"/>
      <c r="F608" s="218"/>
      <c r="G608" s="218"/>
    </row>
    <row r="609" spans="2:7" ht="12.75">
      <c r="B609" s="218"/>
      <c r="C609" s="218"/>
      <c r="D609" s="218"/>
      <c r="E609" s="218"/>
      <c r="F609" s="218"/>
      <c r="G609" s="218"/>
    </row>
    <row r="610" spans="2:7" ht="12.75">
      <c r="B610" s="218"/>
      <c r="C610" s="218"/>
      <c r="D610" s="218"/>
      <c r="E610" s="218"/>
      <c r="F610" s="218"/>
      <c r="G610" s="218"/>
    </row>
    <row r="611" spans="2:7" ht="12.75">
      <c r="B611" s="218"/>
      <c r="C611" s="218"/>
      <c r="D611" s="218"/>
      <c r="E611" s="218"/>
      <c r="F611" s="218"/>
      <c r="G611" s="218"/>
    </row>
    <row r="612" spans="2:7" ht="12.75">
      <c r="B612" s="218"/>
      <c r="C612" s="218"/>
      <c r="D612" s="218"/>
      <c r="E612" s="218"/>
      <c r="F612" s="218"/>
      <c r="G612" s="218"/>
    </row>
    <row r="613" spans="2:7" ht="12.75">
      <c r="B613" s="218"/>
      <c r="C613" s="218"/>
      <c r="D613" s="218"/>
      <c r="E613" s="218"/>
      <c r="F613" s="218"/>
      <c r="G613" s="218"/>
    </row>
    <row r="614" spans="2:7" ht="12.75">
      <c r="B614" s="218"/>
      <c r="C614" s="218"/>
      <c r="D614" s="218"/>
      <c r="E614" s="218"/>
      <c r="F614" s="218"/>
      <c r="G614" s="218"/>
    </row>
    <row r="615" spans="2:7" ht="12.75">
      <c r="B615" s="218"/>
      <c r="C615" s="218"/>
      <c r="D615" s="218"/>
      <c r="E615" s="218"/>
      <c r="F615" s="218"/>
      <c r="G615" s="218"/>
    </row>
    <row r="616" spans="2:7" ht="12.75">
      <c r="B616" s="218"/>
      <c r="C616" s="218"/>
      <c r="D616" s="218"/>
      <c r="E616" s="218"/>
      <c r="F616" s="218"/>
      <c r="G616" s="218"/>
    </row>
    <row r="617" spans="2:7" ht="12.75">
      <c r="B617" s="218"/>
      <c r="C617" s="218"/>
      <c r="D617" s="218"/>
      <c r="E617" s="218"/>
      <c r="F617" s="218"/>
      <c r="G617" s="218"/>
    </row>
    <row r="618" spans="2:7" ht="12.75">
      <c r="B618" s="218"/>
      <c r="C618" s="218"/>
      <c r="D618" s="218"/>
      <c r="E618" s="218"/>
      <c r="F618" s="218"/>
      <c r="G618" s="218"/>
    </row>
    <row r="619" spans="2:7" ht="12.75">
      <c r="B619" s="218"/>
      <c r="C619" s="218"/>
      <c r="D619" s="218"/>
      <c r="E619" s="218"/>
      <c r="F619" s="218"/>
      <c r="G619" s="218"/>
    </row>
    <row r="620" spans="2:7" ht="12.75">
      <c r="B620" s="218"/>
      <c r="C620" s="218"/>
      <c r="D620" s="218"/>
      <c r="E620" s="218"/>
      <c r="F620" s="218"/>
      <c r="G620" s="218"/>
    </row>
    <row r="621" spans="2:7" ht="12.75">
      <c r="B621" s="218"/>
      <c r="C621" s="218"/>
      <c r="D621" s="218"/>
      <c r="E621" s="218"/>
      <c r="F621" s="218"/>
      <c r="G621" s="218"/>
    </row>
    <row r="622" spans="2:7" ht="12.75">
      <c r="B622" s="218"/>
      <c r="C622" s="218"/>
      <c r="D622" s="218"/>
      <c r="E622" s="218"/>
      <c r="F622" s="218"/>
      <c r="G622" s="218"/>
    </row>
    <row r="623" spans="2:7" ht="12.75">
      <c r="B623" s="218"/>
      <c r="C623" s="218"/>
      <c r="D623" s="218"/>
      <c r="E623" s="218"/>
      <c r="F623" s="218"/>
      <c r="G623" s="218"/>
    </row>
    <row r="624" spans="2:7" ht="12.75">
      <c r="B624" s="218"/>
      <c r="C624" s="218"/>
      <c r="D624" s="218"/>
      <c r="E624" s="218"/>
      <c r="F624" s="218"/>
      <c r="G624" s="218"/>
    </row>
    <row r="625" spans="2:7" ht="12.75">
      <c r="B625" s="218"/>
      <c r="C625" s="218"/>
      <c r="D625" s="218"/>
      <c r="E625" s="218"/>
      <c r="F625" s="218"/>
      <c r="G625" s="218"/>
    </row>
    <row r="626" spans="2:7" ht="12.75">
      <c r="B626" s="218"/>
      <c r="C626" s="218"/>
      <c r="D626" s="218"/>
      <c r="E626" s="218"/>
      <c r="F626" s="218"/>
      <c r="G626" s="218"/>
    </row>
    <row r="627" spans="2:7" ht="12.75">
      <c r="B627" s="218"/>
      <c r="C627" s="218"/>
      <c r="D627" s="218"/>
      <c r="E627" s="218"/>
      <c r="F627" s="218"/>
      <c r="G627" s="218"/>
    </row>
    <row r="628" spans="2:7" ht="12.75">
      <c r="B628" s="218"/>
      <c r="C628" s="218"/>
      <c r="D628" s="218"/>
      <c r="E628" s="218"/>
      <c r="F628" s="218"/>
      <c r="G628" s="218"/>
    </row>
    <row r="629" spans="2:7" ht="12.75">
      <c r="B629" s="218"/>
      <c r="C629" s="218"/>
      <c r="D629" s="218"/>
      <c r="E629" s="218"/>
      <c r="F629" s="218"/>
      <c r="G629" s="218"/>
    </row>
    <row r="630" spans="2:7" ht="12.75">
      <c r="B630" s="218"/>
      <c r="C630" s="218"/>
      <c r="D630" s="218"/>
      <c r="E630" s="218"/>
      <c r="F630" s="218"/>
      <c r="G630" s="218"/>
    </row>
    <row r="631" spans="2:7" ht="12.75">
      <c r="B631" s="218"/>
      <c r="C631" s="218"/>
      <c r="D631" s="218"/>
      <c r="E631" s="218"/>
      <c r="F631" s="218"/>
      <c r="G631" s="218"/>
    </row>
    <row r="632" spans="2:7" ht="12.75">
      <c r="B632" s="218"/>
      <c r="C632" s="218"/>
      <c r="D632" s="218"/>
      <c r="E632" s="218"/>
      <c r="F632" s="218"/>
      <c r="G632" s="218"/>
    </row>
    <row r="633" spans="2:7" ht="12.75">
      <c r="B633" s="218"/>
      <c r="C633" s="218"/>
      <c r="D633" s="218"/>
      <c r="E633" s="218"/>
      <c r="F633" s="218"/>
      <c r="G633" s="218"/>
    </row>
    <row r="634" spans="2:7" ht="12.75">
      <c r="B634" s="218"/>
      <c r="C634" s="218"/>
      <c r="D634" s="218"/>
      <c r="E634" s="218"/>
      <c r="F634" s="218"/>
      <c r="G634" s="218"/>
    </row>
    <row r="635" spans="2:7" ht="12.75">
      <c r="B635" s="218"/>
      <c r="C635" s="218"/>
      <c r="D635" s="218"/>
      <c r="E635" s="218"/>
      <c r="F635" s="218"/>
      <c r="G635" s="218"/>
    </row>
    <row r="636" spans="2:7" ht="12.75">
      <c r="B636" s="218"/>
      <c r="C636" s="218"/>
      <c r="D636" s="218"/>
      <c r="E636" s="218"/>
      <c r="F636" s="218"/>
      <c r="G636" s="218"/>
    </row>
    <row r="637" spans="2:7" ht="12.75">
      <c r="B637" s="218"/>
      <c r="C637" s="218"/>
      <c r="D637" s="218"/>
      <c r="E637" s="218"/>
      <c r="F637" s="218"/>
      <c r="G637" s="218"/>
    </row>
    <row r="638" spans="2:7" ht="12.75">
      <c r="B638" s="218"/>
      <c r="C638" s="218"/>
      <c r="D638" s="218"/>
      <c r="E638" s="218"/>
      <c r="F638" s="218"/>
      <c r="G638" s="218"/>
    </row>
    <row r="639" spans="2:7" ht="12.75">
      <c r="B639" s="218"/>
      <c r="C639" s="218"/>
      <c r="D639" s="218"/>
      <c r="E639" s="218"/>
      <c r="F639" s="218"/>
      <c r="G639" s="218"/>
    </row>
    <row r="640" spans="2:7" ht="12.75">
      <c r="B640" s="218"/>
      <c r="C640" s="218"/>
      <c r="D640" s="218"/>
      <c r="E640" s="218"/>
      <c r="F640" s="218"/>
      <c r="G640" s="218"/>
    </row>
    <row r="641" spans="2:7" ht="12.75">
      <c r="B641" s="218"/>
      <c r="C641" s="218"/>
      <c r="D641" s="218"/>
      <c r="E641" s="218"/>
      <c r="F641" s="218"/>
      <c r="G641" s="218"/>
    </row>
    <row r="642" spans="2:7" ht="12.75">
      <c r="B642" s="218"/>
      <c r="C642" s="218"/>
      <c r="D642" s="218"/>
      <c r="E642" s="218"/>
      <c r="F642" s="218"/>
      <c r="G642" s="218"/>
    </row>
    <row r="643" spans="2:7" ht="12.75">
      <c r="B643" s="218"/>
      <c r="C643" s="218"/>
      <c r="D643" s="218"/>
      <c r="E643" s="218"/>
      <c r="F643" s="218"/>
      <c r="G643" s="218"/>
    </row>
    <row r="644" spans="2:7" ht="12.75">
      <c r="B644" s="218"/>
      <c r="C644" s="218"/>
      <c r="D644" s="218"/>
      <c r="E644" s="218"/>
      <c r="F644" s="218"/>
      <c r="G644" s="218"/>
    </row>
    <row r="645" spans="2:7" ht="12.75">
      <c r="B645" s="218"/>
      <c r="C645" s="218"/>
      <c r="D645" s="218"/>
      <c r="E645" s="218"/>
      <c r="F645" s="218"/>
      <c r="G645" s="218"/>
    </row>
    <row r="646" spans="2:7" ht="12.75">
      <c r="B646" s="218"/>
      <c r="C646" s="218"/>
      <c r="D646" s="218"/>
      <c r="E646" s="218"/>
      <c r="F646" s="218"/>
      <c r="G646" s="218"/>
    </row>
    <row r="647" spans="2:7" ht="12.75">
      <c r="B647" s="218"/>
      <c r="C647" s="218"/>
      <c r="D647" s="218"/>
      <c r="E647" s="218"/>
      <c r="F647" s="218"/>
      <c r="G647" s="218"/>
    </row>
    <row r="648" spans="2:7" ht="12.75">
      <c r="B648" s="218"/>
      <c r="C648" s="218"/>
      <c r="D648" s="218"/>
      <c r="E648" s="218"/>
      <c r="F648" s="218"/>
      <c r="G648" s="218"/>
    </row>
    <row r="649" spans="2:7" ht="12.75">
      <c r="B649" s="218"/>
      <c r="C649" s="218"/>
      <c r="D649" s="218"/>
      <c r="E649" s="218"/>
      <c r="F649" s="218"/>
      <c r="G649" s="218"/>
    </row>
    <row r="650" spans="2:7" ht="12.75">
      <c r="B650" s="218"/>
      <c r="C650" s="218"/>
      <c r="D650" s="218"/>
      <c r="E650" s="218"/>
      <c r="F650" s="218"/>
      <c r="G650" s="218"/>
    </row>
    <row r="651" spans="2:7" ht="12.75">
      <c r="B651" s="218"/>
      <c r="C651" s="218"/>
      <c r="D651" s="218"/>
      <c r="E651" s="218"/>
      <c r="F651" s="218"/>
      <c r="G651" s="218"/>
    </row>
    <row r="652" spans="2:7" ht="12.75">
      <c r="B652" s="218"/>
      <c r="C652" s="218"/>
      <c r="D652" s="218"/>
      <c r="E652" s="218"/>
      <c r="F652" s="218"/>
      <c r="G652" s="218"/>
    </row>
    <row r="653" spans="2:7" ht="12.75">
      <c r="B653" s="218"/>
      <c r="C653" s="218"/>
      <c r="D653" s="218"/>
      <c r="E653" s="218"/>
      <c r="F653" s="218"/>
      <c r="G653" s="218"/>
    </row>
    <row r="654" spans="2:7" ht="12.75">
      <c r="B654" s="218"/>
      <c r="C654" s="218"/>
      <c r="D654" s="218"/>
      <c r="E654" s="218"/>
      <c r="F654" s="218"/>
      <c r="G654" s="218"/>
    </row>
    <row r="655" spans="2:7" ht="12.75">
      <c r="B655" s="218"/>
      <c r="C655" s="218"/>
      <c r="D655" s="218"/>
      <c r="E655" s="218"/>
      <c r="F655" s="218"/>
      <c r="G655" s="218"/>
    </row>
    <row r="656" spans="2:7" ht="12.75">
      <c r="B656" s="218"/>
      <c r="C656" s="218"/>
      <c r="D656" s="218"/>
      <c r="E656" s="218"/>
      <c r="F656" s="218"/>
      <c r="G656" s="218"/>
    </row>
    <row r="657" spans="2:7" ht="12.75">
      <c r="B657" s="218"/>
      <c r="C657" s="218"/>
      <c r="D657" s="218"/>
      <c r="E657" s="218"/>
      <c r="F657" s="218"/>
      <c r="G657" s="218"/>
    </row>
    <row r="658" spans="2:7" ht="12.75">
      <c r="B658" s="218"/>
      <c r="C658" s="218"/>
      <c r="D658" s="218"/>
      <c r="E658" s="218"/>
      <c r="F658" s="218"/>
      <c r="G658" s="218"/>
    </row>
    <row r="659" spans="2:7" ht="12.75">
      <c r="B659" s="218"/>
      <c r="C659" s="218"/>
      <c r="D659" s="218"/>
      <c r="E659" s="218"/>
      <c r="F659" s="218"/>
      <c r="G659" s="218"/>
    </row>
    <row r="660" spans="2:7" ht="12.75">
      <c r="B660" s="218"/>
      <c r="C660" s="218"/>
      <c r="D660" s="218"/>
      <c r="E660" s="218"/>
      <c r="F660" s="218"/>
      <c r="G660" s="218"/>
    </row>
    <row r="661" spans="2:7" ht="12.75">
      <c r="B661" s="218"/>
      <c r="C661" s="218"/>
      <c r="D661" s="218"/>
      <c r="E661" s="218"/>
      <c r="F661" s="218"/>
      <c r="G661" s="218"/>
    </row>
    <row r="662" spans="2:7" ht="12.75">
      <c r="B662" s="218"/>
      <c r="C662" s="218"/>
      <c r="D662" s="218"/>
      <c r="E662" s="218"/>
      <c r="F662" s="218"/>
      <c r="G662" s="218"/>
    </row>
    <row r="663" spans="2:7" ht="12.75">
      <c r="B663" s="218"/>
      <c r="C663" s="218"/>
      <c r="D663" s="218"/>
      <c r="E663" s="218"/>
      <c r="F663" s="218"/>
      <c r="G663" s="218"/>
    </row>
    <row r="664" spans="2:7" ht="12.75">
      <c r="B664" s="218"/>
      <c r="C664" s="218"/>
      <c r="D664" s="218"/>
      <c r="E664" s="218"/>
      <c r="F664" s="218"/>
      <c r="G664" s="218"/>
    </row>
    <row r="665" spans="2:7" ht="12.75">
      <c r="B665" s="218"/>
      <c r="C665" s="218"/>
      <c r="D665" s="218"/>
      <c r="E665" s="218"/>
      <c r="F665" s="218"/>
      <c r="G665" s="218"/>
    </row>
    <row r="666" spans="2:7" ht="12.75">
      <c r="B666" s="218"/>
      <c r="C666" s="218"/>
      <c r="D666" s="218"/>
      <c r="E666" s="218"/>
      <c r="F666" s="218"/>
      <c r="G666" s="218"/>
    </row>
    <row r="667" spans="2:7" ht="12.75">
      <c r="B667" s="218"/>
      <c r="C667" s="218"/>
      <c r="D667" s="218"/>
      <c r="E667" s="218"/>
      <c r="F667" s="218"/>
      <c r="G667" s="218"/>
    </row>
    <row r="668" spans="2:7" ht="12.75">
      <c r="B668" s="218"/>
      <c r="C668" s="218"/>
      <c r="D668" s="218"/>
      <c r="E668" s="218"/>
      <c r="F668" s="218"/>
      <c r="G668" s="218"/>
    </row>
    <row r="669" spans="2:7" ht="12.75">
      <c r="B669" s="218"/>
      <c r="C669" s="218"/>
      <c r="D669" s="218"/>
      <c r="E669" s="218"/>
      <c r="F669" s="218"/>
      <c r="G669" s="218"/>
    </row>
    <row r="670" spans="2:7" ht="12.75">
      <c r="B670" s="218"/>
      <c r="C670" s="218"/>
      <c r="D670" s="218"/>
      <c r="E670" s="218"/>
      <c r="F670" s="218"/>
      <c r="G670" s="218"/>
    </row>
    <row r="671" spans="2:7" ht="12.75">
      <c r="B671" s="218"/>
      <c r="C671" s="218"/>
      <c r="D671" s="218"/>
      <c r="E671" s="218"/>
      <c r="F671" s="218"/>
      <c r="G671" s="218"/>
    </row>
    <row r="672" spans="2:7" ht="12.75">
      <c r="B672" s="218"/>
      <c r="C672" s="218"/>
      <c r="D672" s="218"/>
      <c r="E672" s="218"/>
      <c r="F672" s="218"/>
      <c r="G672" s="218"/>
    </row>
    <row r="673" spans="2:7" ht="12.75">
      <c r="B673" s="218"/>
      <c r="C673" s="218"/>
      <c r="D673" s="218"/>
      <c r="E673" s="218"/>
      <c r="F673" s="218"/>
      <c r="G673" s="218"/>
    </row>
    <row r="674" spans="2:7" ht="12.75">
      <c r="B674" s="218"/>
      <c r="C674" s="218"/>
      <c r="D674" s="218"/>
      <c r="E674" s="218"/>
      <c r="F674" s="218"/>
      <c r="G674" s="218"/>
    </row>
    <row r="675" spans="2:7" ht="12.75">
      <c r="B675" s="218"/>
      <c r="C675" s="218"/>
      <c r="D675" s="218"/>
      <c r="E675" s="218"/>
      <c r="F675" s="218"/>
      <c r="G675" s="218"/>
    </row>
    <row r="676" spans="2:7" ht="12.75">
      <c r="B676" s="218"/>
      <c r="C676" s="218"/>
      <c r="D676" s="218"/>
      <c r="E676" s="218"/>
      <c r="F676" s="218"/>
      <c r="G676" s="218"/>
    </row>
    <row r="677" spans="2:7" ht="12.75">
      <c r="B677" s="218"/>
      <c r="C677" s="218"/>
      <c r="D677" s="218"/>
      <c r="E677" s="218"/>
      <c r="F677" s="218"/>
      <c r="G677" s="218"/>
    </row>
    <row r="678" spans="2:7" ht="12.75">
      <c r="B678" s="218"/>
      <c r="C678" s="218"/>
      <c r="D678" s="218"/>
      <c r="E678" s="218"/>
      <c r="F678" s="218"/>
      <c r="G678" s="218"/>
    </row>
    <row r="679" spans="2:7" ht="12.75">
      <c r="B679" s="218"/>
      <c r="C679" s="218"/>
      <c r="D679" s="218"/>
      <c r="E679" s="218"/>
      <c r="F679" s="218"/>
      <c r="G679" s="218"/>
    </row>
    <row r="680" spans="2:7" ht="12.75">
      <c r="B680" s="218"/>
      <c r="C680" s="218"/>
      <c r="D680" s="218"/>
      <c r="E680" s="218"/>
      <c r="F680" s="218"/>
      <c r="G680" s="218"/>
    </row>
    <row r="681" spans="2:7" ht="12.75">
      <c r="B681" s="218"/>
      <c r="C681" s="218"/>
      <c r="D681" s="218"/>
      <c r="E681" s="218"/>
      <c r="F681" s="218"/>
      <c r="G681" s="218"/>
    </row>
    <row r="682" spans="2:7" ht="12.75">
      <c r="B682" s="218"/>
      <c r="C682" s="218"/>
      <c r="D682" s="218"/>
      <c r="E682" s="218"/>
      <c r="F682" s="218"/>
      <c r="G682" s="218"/>
    </row>
    <row r="683" spans="2:7" ht="12.75">
      <c r="B683" s="218"/>
      <c r="C683" s="218"/>
      <c r="D683" s="218"/>
      <c r="E683" s="218"/>
      <c r="F683" s="218"/>
      <c r="G683" s="218"/>
    </row>
    <row r="684" spans="2:7" ht="12.75">
      <c r="B684" s="218"/>
      <c r="C684" s="218"/>
      <c r="D684" s="218"/>
      <c r="E684" s="218"/>
      <c r="F684" s="218"/>
      <c r="G684" s="218"/>
    </row>
    <row r="685" spans="2:7" ht="12.75">
      <c r="B685" s="218"/>
      <c r="C685" s="218"/>
      <c r="D685" s="218"/>
      <c r="E685" s="218"/>
      <c r="F685" s="218"/>
      <c r="G685" s="218"/>
    </row>
    <row r="686" spans="2:7" ht="12.75">
      <c r="B686" s="218"/>
      <c r="C686" s="218"/>
      <c r="D686" s="218"/>
      <c r="E686" s="218"/>
      <c r="F686" s="218"/>
      <c r="G686" s="218"/>
    </row>
    <row r="687" spans="2:7" ht="12.75">
      <c r="B687" s="218"/>
      <c r="C687" s="218"/>
      <c r="D687" s="218"/>
      <c r="E687" s="218"/>
      <c r="F687" s="218"/>
      <c r="G687" s="218"/>
    </row>
    <row r="688" spans="2:7" ht="12.75">
      <c r="B688" s="218"/>
      <c r="C688" s="218"/>
      <c r="D688" s="218"/>
      <c r="E688" s="218"/>
      <c r="F688" s="218"/>
      <c r="G688" s="218"/>
    </row>
    <row r="689" spans="2:7" ht="12.75">
      <c r="B689" s="218"/>
      <c r="C689" s="218"/>
      <c r="D689" s="218"/>
      <c r="E689" s="218"/>
      <c r="F689" s="218"/>
      <c r="G689" s="218"/>
    </row>
    <row r="690" spans="2:7" ht="12.75">
      <c r="B690" s="218"/>
      <c r="C690" s="218"/>
      <c r="D690" s="218"/>
      <c r="E690" s="218"/>
      <c r="F690" s="218"/>
      <c r="G690" s="218"/>
    </row>
    <row r="691" spans="2:7" ht="12.75">
      <c r="B691" s="218"/>
      <c r="C691" s="218"/>
      <c r="D691" s="218"/>
      <c r="E691" s="218"/>
      <c r="F691" s="218"/>
      <c r="G691" s="218"/>
    </row>
    <row r="692" spans="2:7" ht="12.75">
      <c r="B692" s="218"/>
      <c r="C692" s="218"/>
      <c r="D692" s="218"/>
      <c r="E692" s="218"/>
      <c r="F692" s="218"/>
      <c r="G692" s="218"/>
    </row>
    <row r="693" spans="2:7" ht="12.75">
      <c r="B693" s="218"/>
      <c r="C693" s="218"/>
      <c r="D693" s="218"/>
      <c r="E693" s="218"/>
      <c r="F693" s="218"/>
      <c r="G693" s="218"/>
    </row>
    <row r="694" spans="2:7" ht="12.75">
      <c r="B694" s="218"/>
      <c r="C694" s="218"/>
      <c r="D694" s="218"/>
      <c r="E694" s="218"/>
      <c r="F694" s="218"/>
      <c r="G694" s="218"/>
    </row>
    <row r="695" spans="2:7" ht="12.75">
      <c r="B695" s="218"/>
      <c r="C695" s="218"/>
      <c r="D695" s="218"/>
      <c r="E695" s="218"/>
      <c r="F695" s="218"/>
      <c r="G695" s="218"/>
    </row>
    <row r="696" spans="2:7" ht="12.75">
      <c r="B696" s="218"/>
      <c r="C696" s="218"/>
      <c r="D696" s="218"/>
      <c r="E696" s="218"/>
      <c r="F696" s="218"/>
      <c r="G696" s="218"/>
    </row>
    <row r="697" spans="2:7" ht="12.75">
      <c r="B697" s="218"/>
      <c r="C697" s="218"/>
      <c r="D697" s="218"/>
      <c r="E697" s="218"/>
      <c r="F697" s="218"/>
      <c r="G697" s="218"/>
    </row>
    <row r="698" spans="2:7" ht="12.75">
      <c r="B698" s="218"/>
      <c r="C698" s="218"/>
      <c r="D698" s="218"/>
      <c r="E698" s="218"/>
      <c r="F698" s="218"/>
      <c r="G698" s="218"/>
    </row>
    <row r="699" spans="2:7" ht="12.75">
      <c r="B699" s="218"/>
      <c r="C699" s="218"/>
      <c r="D699" s="218"/>
      <c r="E699" s="218"/>
      <c r="F699" s="218"/>
      <c r="G699" s="218"/>
    </row>
    <row r="700" spans="2:7" ht="12.75">
      <c r="B700" s="218"/>
      <c r="C700" s="218"/>
      <c r="D700" s="218"/>
      <c r="E700" s="218"/>
      <c r="F700" s="218"/>
      <c r="G700" s="218"/>
    </row>
    <row r="701" spans="2:7" ht="12.75">
      <c r="B701" s="218"/>
      <c r="C701" s="218"/>
      <c r="D701" s="218"/>
      <c r="E701" s="218"/>
      <c r="F701" s="218"/>
      <c r="G701" s="218"/>
    </row>
    <row r="702" spans="2:7" ht="12.75">
      <c r="B702" s="218"/>
      <c r="C702" s="218"/>
      <c r="D702" s="218"/>
      <c r="E702" s="218"/>
      <c r="F702" s="218"/>
      <c r="G702" s="218"/>
    </row>
    <row r="703" spans="2:7" ht="12.75">
      <c r="B703" s="218"/>
      <c r="C703" s="218"/>
      <c r="D703" s="218"/>
      <c r="E703" s="218"/>
      <c r="F703" s="218"/>
      <c r="G703" s="218"/>
    </row>
    <row r="704" spans="2:7" ht="12.75">
      <c r="B704" s="218"/>
      <c r="C704" s="218"/>
      <c r="D704" s="218"/>
      <c r="E704" s="218"/>
      <c r="F704" s="218"/>
      <c r="G704" s="218"/>
    </row>
    <row r="705" spans="2:7" ht="12.75">
      <c r="B705" s="218"/>
      <c r="C705" s="218"/>
      <c r="D705" s="218"/>
      <c r="E705" s="218"/>
      <c r="F705" s="218"/>
      <c r="G705" s="218"/>
    </row>
    <row r="706" spans="2:7" ht="12.75">
      <c r="B706" s="218"/>
      <c r="C706" s="218"/>
      <c r="D706" s="218"/>
      <c r="E706" s="218"/>
      <c r="F706" s="218"/>
      <c r="G706" s="218"/>
    </row>
    <row r="707" spans="2:7" ht="12.75">
      <c r="B707" s="218"/>
      <c r="C707" s="218"/>
      <c r="D707" s="218"/>
      <c r="E707" s="218"/>
      <c r="F707" s="218"/>
      <c r="G707" s="218"/>
    </row>
    <row r="708" spans="2:7" ht="12.75">
      <c r="B708" s="218"/>
      <c r="C708" s="218"/>
      <c r="D708" s="218"/>
      <c r="E708" s="218"/>
      <c r="F708" s="218"/>
      <c r="G708" s="218"/>
    </row>
    <row r="709" spans="2:7" ht="12.75">
      <c r="B709" s="218"/>
      <c r="C709" s="218"/>
      <c r="D709" s="218"/>
      <c r="E709" s="218"/>
      <c r="F709" s="218"/>
      <c r="G709" s="218"/>
    </row>
    <row r="710" spans="2:7" ht="12.75">
      <c r="B710" s="218"/>
      <c r="C710" s="218"/>
      <c r="D710" s="218"/>
      <c r="E710" s="218"/>
      <c r="F710" s="218"/>
      <c r="G710" s="218"/>
    </row>
    <row r="711" spans="2:7" ht="12.75">
      <c r="B711" s="218"/>
      <c r="C711" s="218"/>
      <c r="D711" s="218"/>
      <c r="E711" s="218"/>
      <c r="F711" s="218"/>
      <c r="G711" s="218"/>
    </row>
    <row r="712" spans="2:7" ht="12.75">
      <c r="B712" s="218"/>
      <c r="C712" s="218"/>
      <c r="D712" s="218"/>
      <c r="E712" s="218"/>
      <c r="F712" s="218"/>
      <c r="G712" s="218"/>
    </row>
    <row r="713" spans="2:7" ht="12.75">
      <c r="B713" s="218"/>
      <c r="C713" s="218"/>
      <c r="D713" s="218"/>
      <c r="E713" s="218"/>
      <c r="F713" s="218"/>
      <c r="G713" s="218"/>
    </row>
    <row r="714" spans="2:7" ht="12.75">
      <c r="B714" s="218"/>
      <c r="C714" s="218"/>
      <c r="D714" s="218"/>
      <c r="E714" s="218"/>
      <c r="F714" s="218"/>
      <c r="G714" s="218"/>
    </row>
    <row r="715" spans="2:7" ht="12.75">
      <c r="B715" s="218"/>
      <c r="C715" s="218"/>
      <c r="D715" s="218"/>
      <c r="E715" s="218"/>
      <c r="F715" s="218"/>
      <c r="G715" s="218"/>
    </row>
    <row r="716" spans="2:7" ht="12.75">
      <c r="B716" s="218"/>
      <c r="C716" s="218"/>
      <c r="D716" s="218"/>
      <c r="E716" s="218"/>
      <c r="F716" s="218"/>
      <c r="G716" s="218"/>
    </row>
    <row r="717" spans="2:7" ht="12.75">
      <c r="B717" s="218"/>
      <c r="C717" s="218"/>
      <c r="D717" s="218"/>
      <c r="E717" s="218"/>
      <c r="F717" s="218"/>
      <c r="G717" s="218"/>
    </row>
    <row r="718" spans="2:7" ht="12.75">
      <c r="B718" s="218"/>
      <c r="C718" s="218"/>
      <c r="D718" s="218"/>
      <c r="E718" s="218"/>
      <c r="F718" s="218"/>
      <c r="G718" s="218"/>
    </row>
    <row r="719" spans="2:7" ht="12.75">
      <c r="B719" s="218"/>
      <c r="C719" s="218"/>
      <c r="D719" s="218"/>
      <c r="E719" s="218"/>
      <c r="F719" s="218"/>
      <c r="G719" s="218"/>
    </row>
    <row r="720" spans="2:7" ht="12.75">
      <c r="B720" s="218"/>
      <c r="C720" s="218"/>
      <c r="D720" s="218"/>
      <c r="E720" s="218"/>
      <c r="F720" s="218"/>
      <c r="G720" s="218"/>
    </row>
    <row r="721" spans="2:7" ht="12.75">
      <c r="B721" s="218"/>
      <c r="C721" s="218"/>
      <c r="D721" s="218"/>
      <c r="E721" s="218"/>
      <c r="F721" s="218"/>
      <c r="G721" s="218"/>
    </row>
    <row r="722" spans="2:7" ht="12.75">
      <c r="B722" s="218"/>
      <c r="C722" s="218"/>
      <c r="D722" s="218"/>
      <c r="E722" s="218"/>
      <c r="F722" s="218"/>
      <c r="G722" s="218"/>
    </row>
    <row r="723" spans="2:7" ht="12.75">
      <c r="B723" s="218"/>
      <c r="C723" s="218"/>
      <c r="D723" s="218"/>
      <c r="E723" s="218"/>
      <c r="F723" s="218"/>
      <c r="G723" s="218"/>
    </row>
    <row r="724" spans="2:7" ht="12.75">
      <c r="B724" s="218"/>
      <c r="C724" s="218"/>
      <c r="D724" s="218"/>
      <c r="E724" s="218"/>
      <c r="F724" s="218"/>
      <c r="G724" s="218"/>
    </row>
    <row r="725" spans="2:7" ht="12.75">
      <c r="B725" s="218"/>
      <c r="C725" s="218"/>
      <c r="D725" s="218"/>
      <c r="E725" s="218"/>
      <c r="F725" s="218"/>
      <c r="G725" s="218"/>
    </row>
    <row r="726" spans="2:7" ht="12.75">
      <c r="B726" s="218"/>
      <c r="C726" s="218"/>
      <c r="D726" s="218"/>
      <c r="E726" s="218"/>
      <c r="F726" s="218"/>
      <c r="G726" s="218"/>
    </row>
    <row r="727" spans="2:7" ht="12.75">
      <c r="B727" s="218"/>
      <c r="C727" s="218"/>
      <c r="D727" s="218"/>
      <c r="E727" s="218"/>
      <c r="F727" s="218"/>
      <c r="G727" s="218"/>
    </row>
    <row r="728" spans="2:7" ht="12.75">
      <c r="B728" s="218"/>
      <c r="C728" s="218"/>
      <c r="D728" s="218"/>
      <c r="E728" s="218"/>
      <c r="F728" s="218"/>
      <c r="G728" s="218"/>
    </row>
    <row r="729" spans="2:7" ht="12.75">
      <c r="B729" s="218"/>
      <c r="C729" s="218"/>
      <c r="D729" s="218"/>
      <c r="E729" s="218"/>
      <c r="F729" s="218"/>
      <c r="G729" s="218"/>
    </row>
    <row r="730" spans="2:7" ht="12.75">
      <c r="B730" s="218"/>
      <c r="C730" s="218"/>
      <c r="D730" s="218"/>
      <c r="E730" s="218"/>
      <c r="F730" s="218"/>
      <c r="G730" s="218"/>
    </row>
    <row r="731" spans="2:7" ht="12.75">
      <c r="B731" s="218"/>
      <c r="C731" s="218"/>
      <c r="D731" s="218"/>
      <c r="E731" s="218"/>
      <c r="F731" s="218"/>
      <c r="G731" s="218"/>
    </row>
    <row r="732" spans="2:7" ht="12.75">
      <c r="B732" s="218"/>
      <c r="C732" s="218"/>
      <c r="D732" s="218"/>
      <c r="E732" s="218"/>
      <c r="F732" s="218"/>
      <c r="G732" s="218"/>
    </row>
    <row r="733" spans="2:7" ht="12.75">
      <c r="B733" s="218"/>
      <c r="C733" s="218"/>
      <c r="D733" s="218"/>
      <c r="E733" s="218"/>
      <c r="F733" s="218"/>
      <c r="G733" s="218"/>
    </row>
    <row r="734" spans="2:7" ht="12.75">
      <c r="B734" s="218"/>
      <c r="C734" s="218"/>
      <c r="D734" s="218"/>
      <c r="E734" s="218"/>
      <c r="F734" s="218"/>
      <c r="G734" s="218"/>
    </row>
    <row r="735" spans="2:7" ht="12.75">
      <c r="B735" s="218"/>
      <c r="C735" s="218"/>
      <c r="D735" s="218"/>
      <c r="E735" s="218"/>
      <c r="F735" s="218"/>
      <c r="G735" s="218"/>
    </row>
    <row r="736" spans="2:7" ht="12.75">
      <c r="B736" s="218"/>
      <c r="C736" s="218"/>
      <c r="D736" s="218"/>
      <c r="E736" s="218"/>
      <c r="F736" s="218"/>
      <c r="G736" s="218"/>
    </row>
    <row r="737" spans="2:7" ht="12.75">
      <c r="B737" s="218"/>
      <c r="C737" s="218"/>
      <c r="D737" s="218"/>
      <c r="E737" s="218"/>
      <c r="F737" s="218"/>
      <c r="G737" s="218"/>
    </row>
    <row r="738" spans="2:7" ht="12.75">
      <c r="B738" s="218"/>
      <c r="C738" s="218"/>
      <c r="D738" s="218"/>
      <c r="E738" s="218"/>
      <c r="F738" s="218"/>
      <c r="G738" s="218"/>
    </row>
    <row r="739" spans="2:7" ht="12.75">
      <c r="B739" s="218"/>
      <c r="C739" s="218"/>
      <c r="D739" s="218"/>
      <c r="E739" s="218"/>
      <c r="F739" s="218"/>
      <c r="G739" s="218"/>
    </row>
    <row r="740" spans="2:7" ht="12.75">
      <c r="B740" s="218"/>
      <c r="C740" s="218"/>
      <c r="D740" s="218"/>
      <c r="E740" s="218"/>
      <c r="F740" s="218"/>
      <c r="G740" s="218"/>
    </row>
    <row r="741" spans="2:7" ht="12.75">
      <c r="B741" s="218"/>
      <c r="C741" s="218"/>
      <c r="D741" s="218"/>
      <c r="E741" s="218"/>
      <c r="F741" s="218"/>
      <c r="G741" s="218"/>
    </row>
    <row r="742" spans="2:7" ht="12.75">
      <c r="B742" s="218"/>
      <c r="C742" s="218"/>
      <c r="D742" s="218"/>
      <c r="E742" s="218"/>
      <c r="F742" s="218"/>
      <c r="G742" s="218"/>
    </row>
    <row r="743" spans="2:7" ht="12.75">
      <c r="B743" s="218"/>
      <c r="C743" s="218"/>
      <c r="D743" s="218"/>
      <c r="E743" s="218"/>
      <c r="F743" s="218"/>
      <c r="G743" s="218"/>
    </row>
    <row r="744" spans="2:7" ht="12.75">
      <c r="B744" s="218"/>
      <c r="C744" s="218"/>
      <c r="D744" s="218"/>
      <c r="E744" s="218"/>
      <c r="F744" s="218"/>
      <c r="G744" s="218"/>
    </row>
    <row r="745" spans="2:7" ht="12.75">
      <c r="B745" s="218"/>
      <c r="C745" s="218"/>
      <c r="D745" s="218"/>
      <c r="E745" s="218"/>
      <c r="F745" s="218"/>
      <c r="G745" s="218"/>
    </row>
    <row r="746" spans="2:7" ht="12.75">
      <c r="B746" s="218"/>
      <c r="C746" s="218"/>
      <c r="D746" s="218"/>
      <c r="E746" s="218"/>
      <c r="F746" s="218"/>
      <c r="G746" s="218"/>
    </row>
    <row r="747" spans="2:7" ht="12.75">
      <c r="B747" s="218"/>
      <c r="C747" s="218"/>
      <c r="D747" s="218"/>
      <c r="E747" s="218"/>
      <c r="F747" s="218"/>
      <c r="G747" s="218"/>
    </row>
    <row r="748" spans="2:7" ht="12.75">
      <c r="B748" s="218"/>
      <c r="C748" s="218"/>
      <c r="D748" s="218"/>
      <c r="E748" s="218"/>
      <c r="F748" s="218"/>
      <c r="G748" s="218"/>
    </row>
    <row r="749" spans="2:7" ht="12.75">
      <c r="B749" s="218"/>
      <c r="C749" s="218"/>
      <c r="D749" s="218"/>
      <c r="E749" s="218"/>
      <c r="F749" s="218"/>
      <c r="G749" s="218"/>
    </row>
    <row r="750" spans="2:7" ht="12.75">
      <c r="B750" s="218"/>
      <c r="C750" s="218"/>
      <c r="D750" s="218"/>
      <c r="E750" s="218"/>
      <c r="F750" s="218"/>
      <c r="G750" s="218"/>
    </row>
    <row r="751" spans="2:7" ht="12.75">
      <c r="B751" s="218"/>
      <c r="C751" s="218"/>
      <c r="D751" s="218"/>
      <c r="E751" s="218"/>
      <c r="F751" s="218"/>
      <c r="G751" s="218"/>
    </row>
    <row r="752" spans="2:7" ht="12.75">
      <c r="B752" s="218"/>
      <c r="C752" s="218"/>
      <c r="D752" s="218"/>
      <c r="E752" s="218"/>
      <c r="F752" s="218"/>
      <c r="G752" s="218"/>
    </row>
    <row r="753" spans="2:7" ht="12.75">
      <c r="B753" s="218"/>
      <c r="C753" s="218"/>
      <c r="D753" s="218"/>
      <c r="E753" s="218"/>
      <c r="F753" s="218"/>
      <c r="G753" s="218"/>
    </row>
    <row r="754" spans="2:7" ht="12.75">
      <c r="B754" s="218"/>
      <c r="C754" s="218"/>
      <c r="D754" s="218"/>
      <c r="E754" s="218"/>
      <c r="F754" s="218"/>
      <c r="G754" s="218"/>
    </row>
    <row r="755" spans="2:7" ht="12.75">
      <c r="B755" s="218"/>
      <c r="C755" s="218"/>
      <c r="D755" s="218"/>
      <c r="E755" s="218"/>
      <c r="F755" s="218"/>
      <c r="G755" s="218"/>
    </row>
    <row r="756" spans="2:7" ht="12.75">
      <c r="B756" s="218"/>
      <c r="C756" s="218"/>
      <c r="D756" s="218"/>
      <c r="E756" s="218"/>
      <c r="F756" s="218"/>
      <c r="G756" s="218"/>
    </row>
    <row r="757" spans="2:7" ht="12.75">
      <c r="B757" s="218"/>
      <c r="C757" s="218"/>
      <c r="D757" s="218"/>
      <c r="E757" s="218"/>
      <c r="F757" s="218"/>
      <c r="G757" s="218"/>
    </row>
    <row r="758" spans="2:7" ht="12.75">
      <c r="B758" s="218"/>
      <c r="C758" s="218"/>
      <c r="D758" s="218"/>
      <c r="E758" s="218"/>
      <c r="F758" s="218"/>
      <c r="G758" s="218"/>
    </row>
    <row r="759" spans="2:7" ht="12.75">
      <c r="B759" s="218"/>
      <c r="C759" s="218"/>
      <c r="D759" s="218"/>
      <c r="E759" s="218"/>
      <c r="F759" s="218"/>
      <c r="G759" s="218"/>
    </row>
    <row r="760" spans="2:7" ht="12.75">
      <c r="B760" s="218"/>
      <c r="C760" s="218"/>
      <c r="D760" s="218"/>
      <c r="E760" s="218"/>
      <c r="F760" s="218"/>
      <c r="G760" s="218"/>
    </row>
    <row r="761" spans="2:7" ht="12.75">
      <c r="B761" s="218"/>
      <c r="C761" s="218"/>
      <c r="D761" s="218"/>
      <c r="E761" s="218"/>
      <c r="F761" s="218"/>
      <c r="G761" s="218"/>
    </row>
    <row r="762" spans="2:7" ht="12.75">
      <c r="B762" s="218"/>
      <c r="C762" s="218"/>
      <c r="D762" s="218"/>
      <c r="E762" s="218"/>
      <c r="F762" s="218"/>
      <c r="G762" s="218"/>
    </row>
    <row r="763" spans="2:7" ht="12.75">
      <c r="B763" s="218"/>
      <c r="C763" s="218"/>
      <c r="D763" s="218"/>
      <c r="E763" s="218"/>
      <c r="F763" s="218"/>
      <c r="G763" s="218"/>
    </row>
    <row r="764" spans="2:7" ht="12.75">
      <c r="B764" s="218"/>
      <c r="C764" s="218"/>
      <c r="D764" s="218"/>
      <c r="E764" s="218"/>
      <c r="F764" s="218"/>
      <c r="G764" s="218"/>
    </row>
    <row r="765" spans="2:7" ht="12.75">
      <c r="B765" s="218"/>
      <c r="C765" s="218"/>
      <c r="D765" s="218"/>
      <c r="E765" s="218"/>
      <c r="F765" s="218"/>
      <c r="G765" s="218"/>
    </row>
    <row r="766" spans="2:7" ht="12.75">
      <c r="B766" s="218"/>
      <c r="C766" s="218"/>
      <c r="D766" s="218"/>
      <c r="E766" s="218"/>
      <c r="F766" s="218"/>
      <c r="G766" s="218"/>
    </row>
    <row r="767" spans="2:7" ht="12.75">
      <c r="B767" s="218"/>
      <c r="C767" s="218"/>
      <c r="D767" s="218"/>
      <c r="E767" s="218"/>
      <c r="F767" s="218"/>
      <c r="G767" s="218"/>
    </row>
    <row r="768" spans="2:7" ht="12.75">
      <c r="B768" s="218"/>
      <c r="C768" s="218"/>
      <c r="D768" s="218"/>
      <c r="E768" s="218"/>
      <c r="F768" s="218"/>
      <c r="G768" s="218"/>
    </row>
    <row r="769" spans="2:7" ht="12.75">
      <c r="B769" s="218"/>
      <c r="C769" s="218"/>
      <c r="D769" s="218"/>
      <c r="E769" s="218"/>
      <c r="F769" s="218"/>
      <c r="G769" s="218"/>
    </row>
    <row r="770" spans="2:7" ht="12.75">
      <c r="B770" s="218"/>
      <c r="C770" s="218"/>
      <c r="D770" s="218"/>
      <c r="E770" s="218"/>
      <c r="F770" s="218"/>
      <c r="G770" s="218"/>
    </row>
    <row r="771" spans="2:7" ht="12.75">
      <c r="B771" s="218"/>
      <c r="C771" s="218"/>
      <c r="D771" s="218"/>
      <c r="E771" s="218"/>
      <c r="F771" s="218"/>
      <c r="G771" s="218"/>
    </row>
    <row r="772" spans="2:7" ht="12.75">
      <c r="B772" s="218"/>
      <c r="C772" s="218"/>
      <c r="D772" s="218"/>
      <c r="E772" s="218"/>
      <c r="F772" s="218"/>
      <c r="G772" s="218"/>
    </row>
    <row r="773" spans="2:7" ht="12.75">
      <c r="B773" s="218"/>
      <c r="C773" s="218"/>
      <c r="D773" s="218"/>
      <c r="E773" s="218"/>
      <c r="F773" s="218"/>
      <c r="G773" s="218"/>
    </row>
    <row r="774" spans="2:7" ht="12.75">
      <c r="B774" s="218"/>
      <c r="C774" s="218"/>
      <c r="D774" s="218"/>
      <c r="E774" s="218"/>
      <c r="F774" s="218"/>
      <c r="G774" s="218"/>
    </row>
    <row r="775" spans="2:7" ht="12.75">
      <c r="B775" s="218"/>
      <c r="C775" s="218"/>
      <c r="D775" s="218"/>
      <c r="E775" s="218"/>
      <c r="F775" s="218"/>
      <c r="G775" s="218"/>
    </row>
    <row r="776" spans="2:7" ht="12.75">
      <c r="B776" s="218"/>
      <c r="C776" s="218"/>
      <c r="D776" s="218"/>
      <c r="E776" s="218"/>
      <c r="F776" s="218"/>
      <c r="G776" s="218"/>
    </row>
    <row r="777" spans="2:7" ht="12.75">
      <c r="B777" s="218"/>
      <c r="C777" s="218"/>
      <c r="D777" s="218"/>
      <c r="E777" s="218"/>
      <c r="F777" s="218"/>
      <c r="G777" s="218"/>
    </row>
    <row r="778" spans="2:7" ht="12.75">
      <c r="B778" s="218"/>
      <c r="C778" s="218"/>
      <c r="D778" s="218"/>
      <c r="E778" s="218"/>
      <c r="F778" s="218"/>
      <c r="G778" s="218"/>
    </row>
    <row r="779" spans="2:7" ht="12.75">
      <c r="B779" s="218"/>
      <c r="C779" s="218"/>
      <c r="D779" s="218"/>
      <c r="E779" s="218"/>
      <c r="F779" s="218"/>
      <c r="G779" s="218"/>
    </row>
    <row r="780" spans="2:7" ht="12.75">
      <c r="B780" s="218"/>
      <c r="C780" s="218"/>
      <c r="D780" s="218"/>
      <c r="E780" s="218"/>
      <c r="F780" s="218"/>
      <c r="G780" s="218"/>
    </row>
    <row r="781" spans="2:7" ht="12.75">
      <c r="B781" s="218"/>
      <c r="C781" s="218"/>
      <c r="D781" s="218"/>
      <c r="E781" s="218"/>
      <c r="F781" s="218"/>
      <c r="G781" s="218"/>
    </row>
    <row r="782" spans="2:7" ht="12.75">
      <c r="B782" s="218"/>
      <c r="C782" s="218"/>
      <c r="D782" s="218"/>
      <c r="E782" s="218"/>
      <c r="F782" s="218"/>
      <c r="G782" s="218"/>
    </row>
    <row r="783" spans="2:7" ht="12.75">
      <c r="B783" s="218"/>
      <c r="C783" s="218"/>
      <c r="D783" s="218"/>
      <c r="E783" s="218"/>
      <c r="F783" s="218"/>
      <c r="G783" s="218"/>
    </row>
    <row r="784" spans="2:7" ht="12.75">
      <c r="B784" s="218"/>
      <c r="C784" s="218"/>
      <c r="D784" s="218"/>
      <c r="E784" s="218"/>
      <c r="F784" s="218"/>
      <c r="G784" s="218"/>
    </row>
    <row r="785" spans="2:7" ht="12.75">
      <c r="B785" s="218"/>
      <c r="C785" s="218"/>
      <c r="D785" s="218"/>
      <c r="E785" s="218"/>
      <c r="F785" s="218"/>
      <c r="G785" s="218"/>
    </row>
    <row r="786" spans="2:7" ht="12.75">
      <c r="B786" s="218"/>
      <c r="C786" s="218"/>
      <c r="D786" s="218"/>
      <c r="E786" s="218"/>
      <c r="F786" s="218"/>
      <c r="G786" s="218"/>
    </row>
    <row r="787" spans="2:7" ht="12.75">
      <c r="B787" s="218"/>
      <c r="C787" s="218"/>
      <c r="D787" s="218"/>
      <c r="E787" s="218"/>
      <c r="F787" s="218"/>
      <c r="G787" s="218"/>
    </row>
    <row r="788" spans="2:7" ht="12.75">
      <c r="B788" s="218"/>
      <c r="C788" s="218"/>
      <c r="D788" s="218"/>
      <c r="E788" s="218"/>
      <c r="F788" s="218"/>
      <c r="G788" s="218"/>
    </row>
    <row r="789" spans="2:7" ht="12.75">
      <c r="B789" s="218"/>
      <c r="C789" s="218"/>
      <c r="D789" s="218"/>
      <c r="E789" s="218"/>
      <c r="F789" s="218"/>
      <c r="G789" s="218"/>
    </row>
    <row r="790" spans="2:7" ht="12.75">
      <c r="B790" s="218"/>
      <c r="C790" s="218"/>
      <c r="D790" s="218"/>
      <c r="E790" s="218"/>
      <c r="F790" s="218"/>
      <c r="G790" s="218"/>
    </row>
    <row r="791" spans="2:7" ht="12.75">
      <c r="B791" s="218"/>
      <c r="C791" s="218"/>
      <c r="D791" s="218"/>
      <c r="E791" s="218"/>
      <c r="F791" s="218"/>
      <c r="G791" s="218"/>
    </row>
    <row r="792" spans="2:7" ht="12.75">
      <c r="B792" s="218"/>
      <c r="C792" s="218"/>
      <c r="D792" s="218"/>
      <c r="E792" s="218"/>
      <c r="F792" s="218"/>
      <c r="G792" s="218"/>
    </row>
    <row r="793" spans="2:7" ht="12.75">
      <c r="B793" s="218"/>
      <c r="C793" s="218"/>
      <c r="D793" s="218"/>
      <c r="E793" s="218"/>
      <c r="F793" s="218"/>
      <c r="G793" s="218"/>
    </row>
    <row r="794" spans="2:7" ht="12.75">
      <c r="B794" s="218"/>
      <c r="C794" s="218"/>
      <c r="D794" s="218"/>
      <c r="E794" s="218"/>
      <c r="F794" s="218"/>
      <c r="G794" s="218"/>
    </row>
    <row r="795" spans="2:7" ht="12.75">
      <c r="B795" s="218"/>
      <c r="C795" s="218"/>
      <c r="D795" s="218"/>
      <c r="E795" s="218"/>
      <c r="F795" s="218"/>
      <c r="G795" s="218"/>
    </row>
    <row r="796" spans="2:7" ht="12.75">
      <c r="B796" s="218"/>
      <c r="C796" s="218"/>
      <c r="D796" s="218"/>
      <c r="E796" s="218"/>
      <c r="F796" s="218"/>
      <c r="G796" s="218"/>
    </row>
    <row r="797" spans="2:7" ht="12.75">
      <c r="B797" s="218"/>
      <c r="C797" s="218"/>
      <c r="D797" s="218"/>
      <c r="E797" s="218"/>
      <c r="F797" s="218"/>
      <c r="G797" s="218"/>
    </row>
    <row r="798" spans="2:7" ht="12.75">
      <c r="B798" s="218"/>
      <c r="C798" s="218"/>
      <c r="D798" s="218"/>
      <c r="E798" s="218"/>
      <c r="F798" s="218"/>
      <c r="G798" s="218"/>
    </row>
    <row r="799" spans="2:7" ht="12.75">
      <c r="B799" s="218"/>
      <c r="C799" s="218"/>
      <c r="D799" s="218"/>
      <c r="E799" s="218"/>
      <c r="F799" s="218"/>
      <c r="G799" s="218"/>
    </row>
  </sheetData>
  <sheetProtection/>
  <mergeCells count="13">
    <mergeCell ref="A1:G1"/>
    <mergeCell ref="A2:G2"/>
    <mergeCell ref="A3:G3"/>
    <mergeCell ref="A5:G5"/>
    <mergeCell ref="A7:G7"/>
    <mergeCell ref="A8:G8"/>
    <mergeCell ref="B11:B13"/>
    <mergeCell ref="G11:G13"/>
    <mergeCell ref="A32:F32"/>
    <mergeCell ref="B39:E39"/>
    <mergeCell ref="F39:G39"/>
    <mergeCell ref="B40:E40"/>
    <mergeCell ref="F40:G40"/>
  </mergeCells>
  <printOptions horizontalCentered="1"/>
  <pageMargins left="1.15" right="0.91" top="0.31" bottom="0.5118110236220472" header="0.3937007874015748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BN65"/>
  <sheetViews>
    <sheetView showGridLines="0" zoomScale="90" zoomScaleNormal="90" zoomScalePageLayoutView="0" workbookViewId="0" topLeftCell="A1">
      <pane xSplit="1" ySplit="12" topLeftCell="C25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E10" sqref="E10"/>
    </sheetView>
  </sheetViews>
  <sheetFormatPr defaultColWidth="8.625" defaultRowHeight="12.75"/>
  <cols>
    <col min="1" max="1" width="26.125" style="219" customWidth="1"/>
    <col min="2" max="2" width="14.25390625" style="219" customWidth="1"/>
    <col min="3" max="3" width="13.00390625" style="219" customWidth="1"/>
    <col min="4" max="4" width="10.75390625" style="219" bestFit="1" customWidth="1"/>
    <col min="5" max="5" width="13.75390625" style="219" bestFit="1" customWidth="1"/>
    <col min="6" max="6" width="13.00390625" style="219" customWidth="1"/>
    <col min="7" max="7" width="9.25390625" style="219" bestFit="1" customWidth="1"/>
    <col min="8" max="8" width="14.00390625" style="219" customWidth="1"/>
    <col min="9" max="10" width="14.25390625" style="219" customWidth="1"/>
    <col min="11" max="11" width="12.625" style="219" customWidth="1"/>
    <col min="12" max="12" width="7.25390625" style="219" customWidth="1"/>
    <col min="13" max="13" width="8.50390625" style="219" customWidth="1"/>
    <col min="14" max="14" width="11.50390625" style="219" customWidth="1"/>
    <col min="15" max="15" width="13.875" style="219" customWidth="1"/>
    <col min="16" max="16" width="14.125" style="219" customWidth="1"/>
    <col min="17" max="17" width="13.375" style="219" customWidth="1"/>
    <col min="18" max="18" width="1.12109375" style="219" customWidth="1"/>
    <col min="19" max="19" width="12.50390625" style="219" customWidth="1"/>
    <col min="20" max="20" width="14.50390625" style="219" customWidth="1"/>
    <col min="21" max="31" width="8.625" style="219" customWidth="1"/>
    <col min="32" max="16384" width="8.625" style="219" customWidth="1"/>
  </cols>
  <sheetData>
    <row r="1" spans="1:17" ht="12.75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7" ht="12.75">
      <c r="A2" s="277" t="str">
        <f>+'[1]Datos'!C18</f>
        <v>Estados Contables al 31 de Diciembre de 2016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4.25">
      <c r="A4" s="220"/>
      <c r="P4" s="305" t="s">
        <v>156</v>
      </c>
      <c r="Q4" s="305"/>
    </row>
    <row r="5" s="223" customFormat="1" ht="30.75" customHeight="1">
      <c r="A5" s="222" t="s">
        <v>157</v>
      </c>
    </row>
    <row r="6" spans="1:14" ht="18.75" customHeight="1">
      <c r="A6" s="305" t="s">
        <v>3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223"/>
      <c r="N6" s="223"/>
    </row>
    <row r="7" spans="1:14" ht="18.7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3"/>
      <c r="N7" s="223"/>
    </row>
    <row r="8" spans="1:16" ht="18" customHeight="1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5"/>
      <c r="P8" s="224"/>
    </row>
    <row r="9" spans="1:17" ht="12.75">
      <c r="A9" s="226"/>
      <c r="B9" s="306" t="s">
        <v>158</v>
      </c>
      <c r="C9" s="307"/>
      <c r="D9" s="307"/>
      <c r="E9" s="307"/>
      <c r="F9" s="307"/>
      <c r="G9" s="307"/>
      <c r="H9" s="308"/>
      <c r="I9" s="309" t="s">
        <v>159</v>
      </c>
      <c r="J9" s="310"/>
      <c r="K9" s="310"/>
      <c r="L9" s="310"/>
      <c r="M9" s="310"/>
      <c r="N9" s="310"/>
      <c r="O9" s="311"/>
      <c r="P9" s="226"/>
      <c r="Q9" s="226"/>
    </row>
    <row r="10" spans="1:17" s="220" customFormat="1" ht="12.75">
      <c r="A10" s="227"/>
      <c r="B10" s="228"/>
      <c r="C10" s="229"/>
      <c r="D10" s="302" t="s">
        <v>160</v>
      </c>
      <c r="E10" s="229"/>
      <c r="F10" s="230"/>
      <c r="G10" s="230"/>
      <c r="H10" s="230"/>
      <c r="I10" s="231"/>
      <c r="J10" s="231"/>
      <c r="K10" s="231"/>
      <c r="L10" s="231"/>
      <c r="M10" s="229"/>
      <c r="N10" s="232" t="s">
        <v>161</v>
      </c>
      <c r="O10" s="231"/>
      <c r="P10" s="227" t="s">
        <v>162</v>
      </c>
      <c r="Q10" s="227" t="s">
        <v>162</v>
      </c>
    </row>
    <row r="11" spans="1:17" s="220" customFormat="1" ht="12.75">
      <c r="A11" s="227" t="s">
        <v>163</v>
      </c>
      <c r="B11" s="228" t="s">
        <v>164</v>
      </c>
      <c r="C11" s="227" t="s">
        <v>165</v>
      </c>
      <c r="D11" s="303"/>
      <c r="E11" s="231" t="s">
        <v>166</v>
      </c>
      <c r="F11" s="231" t="s">
        <v>167</v>
      </c>
      <c r="G11" s="231" t="s">
        <v>168</v>
      </c>
      <c r="H11" s="231" t="s">
        <v>164</v>
      </c>
      <c r="I11" s="231" t="s">
        <v>169</v>
      </c>
      <c r="J11" s="227" t="s">
        <v>165</v>
      </c>
      <c r="K11" s="231" t="s">
        <v>170</v>
      </c>
      <c r="L11" s="231" t="s">
        <v>171</v>
      </c>
      <c r="M11" s="227" t="s">
        <v>168</v>
      </c>
      <c r="N11" s="233" t="s">
        <v>172</v>
      </c>
      <c r="O11" s="231" t="s">
        <v>169</v>
      </c>
      <c r="P11" s="227" t="s">
        <v>173</v>
      </c>
      <c r="Q11" s="227" t="s">
        <v>173</v>
      </c>
    </row>
    <row r="12" spans="1:17" s="220" customFormat="1" ht="12.75">
      <c r="A12" s="234"/>
      <c r="B12" s="235" t="s">
        <v>174</v>
      </c>
      <c r="C12" s="234" t="s">
        <v>175</v>
      </c>
      <c r="D12" s="304"/>
      <c r="E12" s="236" t="s">
        <v>176</v>
      </c>
      <c r="F12" s="236" t="s">
        <v>176</v>
      </c>
      <c r="G12" s="236" t="s">
        <v>177</v>
      </c>
      <c r="H12" s="236" t="s">
        <v>178</v>
      </c>
      <c r="I12" s="237" t="s">
        <v>179</v>
      </c>
      <c r="J12" s="234" t="s">
        <v>175</v>
      </c>
      <c r="K12" s="236"/>
      <c r="L12" s="236" t="s">
        <v>180</v>
      </c>
      <c r="M12" s="234" t="s">
        <v>177</v>
      </c>
      <c r="N12" s="235" t="s">
        <v>181</v>
      </c>
      <c r="O12" s="238" t="s">
        <v>178</v>
      </c>
      <c r="P12" s="239" t="s">
        <v>178</v>
      </c>
      <c r="Q12" s="239" t="s">
        <v>179</v>
      </c>
    </row>
    <row r="13" spans="1:18" s="245" customFormat="1" ht="12.75">
      <c r="A13" s="240" t="s">
        <v>182</v>
      </c>
      <c r="B13" s="241">
        <v>1258418794.380824</v>
      </c>
      <c r="C13" s="241"/>
      <c r="D13" s="242"/>
      <c r="E13" s="242"/>
      <c r="F13" s="242"/>
      <c r="G13" s="242"/>
      <c r="H13" s="242">
        <f>B13+C13+D13+E13-F13+G13</f>
        <v>1258418794.380824</v>
      </c>
      <c r="I13" s="242">
        <v>181307590.5123564</v>
      </c>
      <c r="J13" s="242"/>
      <c r="K13" s="243"/>
      <c r="L13" s="243"/>
      <c r="M13" s="242"/>
      <c r="N13" s="242">
        <v>3429000</v>
      </c>
      <c r="O13" s="241">
        <f>I13+J13-K13+L13+M13+N13</f>
        <v>184736590.5123564</v>
      </c>
      <c r="P13" s="241">
        <f>H13-O13</f>
        <v>1073682203.8684677</v>
      </c>
      <c r="Q13" s="241">
        <v>1077111203.8684678</v>
      </c>
      <c r="R13" s="244"/>
    </row>
    <row r="14" spans="1:18" s="245" customFormat="1" ht="12.75">
      <c r="A14" s="240"/>
      <c r="B14" s="241"/>
      <c r="C14" s="241"/>
      <c r="D14" s="242"/>
      <c r="E14" s="242"/>
      <c r="F14" s="246"/>
      <c r="G14" s="242"/>
      <c r="H14" s="242"/>
      <c r="I14" s="242"/>
      <c r="J14" s="242"/>
      <c r="K14" s="243"/>
      <c r="L14" s="243"/>
      <c r="M14" s="242"/>
      <c r="N14" s="242"/>
      <c r="O14" s="241"/>
      <c r="P14" s="241"/>
      <c r="Q14" s="241"/>
      <c r="R14" s="244"/>
    </row>
    <row r="15" spans="1:18" s="245" customFormat="1" ht="12.75">
      <c r="A15" s="240" t="s">
        <v>183</v>
      </c>
      <c r="B15" s="241">
        <v>3260120203.0614243</v>
      </c>
      <c r="C15" s="241"/>
      <c r="D15" s="242">
        <v>-703241207</v>
      </c>
      <c r="E15" s="242"/>
      <c r="F15" s="246"/>
      <c r="G15" s="242"/>
      <c r="H15" s="242">
        <f>B15+C15+D15+E15-F15+G15</f>
        <v>2556878996.0614243</v>
      </c>
      <c r="I15" s="242">
        <v>1403271845.6987398</v>
      </c>
      <c r="J15" s="242"/>
      <c r="K15" s="243"/>
      <c r="L15" s="243"/>
      <c r="M15" s="242"/>
      <c r="N15" s="242">
        <v>88438865.69873972</v>
      </c>
      <c r="O15" s="241">
        <f>I15+J15-K15+L15+M15+N15</f>
        <v>1491710711.3974795</v>
      </c>
      <c r="P15" s="241">
        <f>H15-O15</f>
        <v>1065168284.6639447</v>
      </c>
      <c r="Q15" s="241">
        <v>1856848357.3626845</v>
      </c>
      <c r="R15" s="244"/>
    </row>
    <row r="16" spans="1:18" s="245" customFormat="1" ht="12.75">
      <c r="A16" s="240"/>
      <c r="B16" s="241"/>
      <c r="C16" s="241"/>
      <c r="D16" s="242"/>
      <c r="E16" s="242"/>
      <c r="F16" s="246"/>
      <c r="G16" s="242"/>
      <c r="H16" s="242"/>
      <c r="I16" s="242"/>
      <c r="J16" s="242"/>
      <c r="K16" s="243"/>
      <c r="L16" s="243"/>
      <c r="M16" s="242"/>
      <c r="N16" s="242"/>
      <c r="O16" s="241"/>
      <c r="P16" s="241"/>
      <c r="Q16" s="241"/>
      <c r="R16" s="244"/>
    </row>
    <row r="17" spans="1:19" s="245" customFormat="1" ht="12.75">
      <c r="A17" s="240" t="s">
        <v>184</v>
      </c>
      <c r="B17" s="241">
        <v>762025426</v>
      </c>
      <c r="C17" s="241"/>
      <c r="D17" s="242"/>
      <c r="E17" s="242"/>
      <c r="F17" s="246">
        <v>104979132.91510215</v>
      </c>
      <c r="G17" s="242"/>
      <c r="H17" s="242">
        <f>B17+C17+D17+E17-F17+G17</f>
        <v>657046293.0848979</v>
      </c>
      <c r="I17" s="247">
        <v>565135462.1126374</v>
      </c>
      <c r="J17" s="242">
        <v>-1621548.6512360573</v>
      </c>
      <c r="K17" s="243">
        <v>87373049.5775466</v>
      </c>
      <c r="L17" s="243"/>
      <c r="M17" s="242"/>
      <c r="N17" s="242">
        <v>28945028.628710896</v>
      </c>
      <c r="O17" s="241">
        <f>I17+J17-K17+L17+M17+N17</f>
        <v>505085892.5125656</v>
      </c>
      <c r="P17" s="241">
        <f>H17-O17</f>
        <v>151960400.57233226</v>
      </c>
      <c r="Q17" s="241">
        <v>196889963.8873626</v>
      </c>
      <c r="R17" s="244"/>
      <c r="S17" s="248"/>
    </row>
    <row r="18" spans="1:18" s="245" customFormat="1" ht="12.75">
      <c r="A18" s="240"/>
      <c r="B18" s="241"/>
      <c r="C18" s="241"/>
      <c r="D18" s="242"/>
      <c r="E18" s="242"/>
      <c r="F18" s="246"/>
      <c r="G18" s="242"/>
      <c r="H18" s="242"/>
      <c r="I18" s="242"/>
      <c r="J18" s="242"/>
      <c r="K18" s="243"/>
      <c r="L18" s="243"/>
      <c r="M18" s="242"/>
      <c r="N18" s="242"/>
      <c r="O18" s="241"/>
      <c r="P18" s="241"/>
      <c r="Q18" s="241"/>
      <c r="R18" s="244"/>
    </row>
    <row r="19" spans="1:19" s="245" customFormat="1" ht="12.75">
      <c r="A19" s="240" t="s">
        <v>185</v>
      </c>
      <c r="B19" s="241">
        <v>59461076.05744018</v>
      </c>
      <c r="C19" s="241"/>
      <c r="D19" s="242"/>
      <c r="E19" s="242">
        <v>9957938.32</v>
      </c>
      <c r="F19" s="246">
        <v>2247779.9259671583</v>
      </c>
      <c r="G19" s="242"/>
      <c r="H19" s="242">
        <f>B19+C19+D19+E19-F19+G19</f>
        <v>67171234.45147303</v>
      </c>
      <c r="I19" s="242">
        <v>51465461.78542503</v>
      </c>
      <c r="J19" s="242">
        <v>-1582716.0203549117</v>
      </c>
      <c r="K19" s="246">
        <v>2247779.9259671583</v>
      </c>
      <c r="L19" s="243"/>
      <c r="M19" s="242"/>
      <c r="N19" s="242">
        <v>1039200</v>
      </c>
      <c r="O19" s="241">
        <f>I19+J19-K19+L19+M19+N19</f>
        <v>48674165.83910296</v>
      </c>
      <c r="P19" s="241">
        <f>H19-O19</f>
        <v>18497068.612370066</v>
      </c>
      <c r="Q19" s="241">
        <v>7995614.272015147</v>
      </c>
      <c r="R19" s="244"/>
      <c r="S19" s="248"/>
    </row>
    <row r="20" spans="1:18" s="245" customFormat="1" ht="12.75">
      <c r="A20" s="240"/>
      <c r="B20" s="241"/>
      <c r="C20" s="241"/>
      <c r="D20" s="242"/>
      <c r="E20" s="242"/>
      <c r="F20" s="246"/>
      <c r="G20" s="242"/>
      <c r="H20" s="242"/>
      <c r="I20" s="242"/>
      <c r="J20" s="242"/>
      <c r="K20" s="243"/>
      <c r="L20" s="243"/>
      <c r="M20" s="242"/>
      <c r="N20" s="242"/>
      <c r="O20" s="241"/>
      <c r="P20" s="241"/>
      <c r="Q20" s="241"/>
      <c r="R20" s="244"/>
    </row>
    <row r="21" spans="1:19" s="245" customFormat="1" ht="12.75">
      <c r="A21" s="240" t="s">
        <v>186</v>
      </c>
      <c r="B21" s="241">
        <v>12561465.4826753</v>
      </c>
      <c r="C21" s="241">
        <v>44235</v>
      </c>
      <c r="D21" s="242"/>
      <c r="E21" s="242">
        <v>292996.0194000001</v>
      </c>
      <c r="F21" s="246">
        <v>125966.51075845325</v>
      </c>
      <c r="G21" s="242"/>
      <c r="H21" s="242">
        <f>B21+C21+D21+E21-F21+G21</f>
        <v>12772729.991316848</v>
      </c>
      <c r="I21" s="242">
        <v>11316843.578039464</v>
      </c>
      <c r="J21" s="242">
        <v>63193.92584369145</v>
      </c>
      <c r="K21" s="246">
        <v>106952.61275845325</v>
      </c>
      <c r="L21" s="243"/>
      <c r="M21" s="242"/>
      <c r="N21" s="242">
        <v>346025</v>
      </c>
      <c r="O21" s="241">
        <f>I21+J21-K21+L21+M21+N21</f>
        <v>11619109.891124701</v>
      </c>
      <c r="P21" s="241">
        <f>H21-O21</f>
        <v>1153620.1001921464</v>
      </c>
      <c r="Q21" s="241">
        <v>1244621.9046358373</v>
      </c>
      <c r="R21" s="244"/>
      <c r="S21" s="248"/>
    </row>
    <row r="22" spans="1:18" s="245" customFormat="1" ht="12.75">
      <c r="A22" s="240"/>
      <c r="B22" s="241"/>
      <c r="C22" s="241"/>
      <c r="D22" s="242"/>
      <c r="E22" s="242"/>
      <c r="F22" s="246"/>
      <c r="G22" s="242"/>
      <c r="H22" s="242"/>
      <c r="I22" s="242"/>
      <c r="J22" s="242"/>
      <c r="K22" s="243"/>
      <c r="L22" s="243"/>
      <c r="M22" s="242"/>
      <c r="N22" s="242"/>
      <c r="O22" s="241"/>
      <c r="P22" s="241"/>
      <c r="Q22" s="241"/>
      <c r="R22" s="244"/>
    </row>
    <row r="23" spans="1:19" s="245" customFormat="1" ht="12.75">
      <c r="A23" s="240" t="s">
        <v>187</v>
      </c>
      <c r="B23" s="241">
        <v>27504428.96349921</v>
      </c>
      <c r="C23" s="241"/>
      <c r="D23" s="242"/>
      <c r="E23" s="242"/>
      <c r="F23" s="246">
        <v>135762</v>
      </c>
      <c r="G23" s="242">
        <v>0</v>
      </c>
      <c r="H23" s="242">
        <f>B23+C23+D23+E23-F23+G23</f>
        <v>27368666.96349921</v>
      </c>
      <c r="I23" s="242">
        <v>15069137.488499217</v>
      </c>
      <c r="J23" s="242">
        <v>1350570</v>
      </c>
      <c r="K23" s="246">
        <v>135760</v>
      </c>
      <c r="L23" s="243"/>
      <c r="M23" s="242"/>
      <c r="N23" s="242">
        <v>1475922</v>
      </c>
      <c r="O23" s="241">
        <f>I23+J23-K23+L23+M23+N23</f>
        <v>17759869.488499217</v>
      </c>
      <c r="P23" s="241">
        <f>H23-O23</f>
        <v>9608797.474999994</v>
      </c>
      <c r="Q23" s="241">
        <v>12435291.474999994</v>
      </c>
      <c r="R23" s="244"/>
      <c r="S23" s="248"/>
    </row>
    <row r="24" spans="1:18" s="245" customFormat="1" ht="12.75">
      <c r="A24" s="240"/>
      <c r="B24" s="241"/>
      <c r="C24" s="241"/>
      <c r="D24" s="242"/>
      <c r="E24" s="242"/>
      <c r="F24" s="246"/>
      <c r="G24" s="242"/>
      <c r="H24" s="242"/>
      <c r="I24" s="242"/>
      <c r="J24" s="242"/>
      <c r="K24" s="243"/>
      <c r="L24" s="243"/>
      <c r="M24" s="242"/>
      <c r="N24" s="242"/>
      <c r="O24" s="241"/>
      <c r="P24" s="241"/>
      <c r="Q24" s="241"/>
      <c r="R24" s="244"/>
    </row>
    <row r="25" spans="1:20" s="245" customFormat="1" ht="12.75">
      <c r="A25" s="240" t="s">
        <v>188</v>
      </c>
      <c r="B25" s="241">
        <v>124767550.22895873</v>
      </c>
      <c r="C25" s="241">
        <v>588055</v>
      </c>
      <c r="D25" s="242"/>
      <c r="E25" s="242">
        <v>934589</v>
      </c>
      <c r="F25" s="246">
        <v>297079</v>
      </c>
      <c r="G25" s="242"/>
      <c r="H25" s="242">
        <f>B25+C25+D25+E25-F25+G25</f>
        <v>125993115.22895873</v>
      </c>
      <c r="I25" s="242">
        <v>111761862.87926328</v>
      </c>
      <c r="J25" s="242">
        <v>485431</v>
      </c>
      <c r="K25" s="246">
        <v>275866.76066122984</v>
      </c>
      <c r="L25" s="243"/>
      <c r="M25" s="242"/>
      <c r="N25" s="242">
        <v>2096540</v>
      </c>
      <c r="O25" s="241">
        <f>I25+J25-K25+L25+M25+N25</f>
        <v>114067967.11860205</v>
      </c>
      <c r="P25" s="241">
        <f>H25-O25</f>
        <v>11925148.110356674</v>
      </c>
      <c r="Q25" s="241">
        <v>13005687.349695444</v>
      </c>
      <c r="R25" s="244"/>
      <c r="S25" s="248"/>
      <c r="T25" s="244"/>
    </row>
    <row r="26" spans="1:19" s="245" customFormat="1" ht="12.75">
      <c r="A26" s="240"/>
      <c r="B26" s="241"/>
      <c r="C26" s="241"/>
      <c r="D26" s="242"/>
      <c r="E26" s="242"/>
      <c r="F26" s="246"/>
      <c r="G26" s="242"/>
      <c r="H26" s="242"/>
      <c r="I26" s="242"/>
      <c r="J26" s="242"/>
      <c r="K26" s="243"/>
      <c r="L26" s="243"/>
      <c r="M26" s="242"/>
      <c r="N26" s="242"/>
      <c r="O26" s="241"/>
      <c r="P26" s="241"/>
      <c r="Q26" s="241"/>
      <c r="R26" s="244"/>
      <c r="S26" s="249"/>
    </row>
    <row r="27" spans="1:19" s="245" customFormat="1" ht="12.75">
      <c r="A27" s="240" t="s">
        <v>189</v>
      </c>
      <c r="B27" s="241">
        <v>5301450.352427745</v>
      </c>
      <c r="C27" s="241">
        <v>8370</v>
      </c>
      <c r="D27" s="242"/>
      <c r="E27" s="242">
        <v>118904</v>
      </c>
      <c r="F27" s="246"/>
      <c r="G27" s="242"/>
      <c r="H27" s="242">
        <f>B27+C27+D27+E27-F27+G27</f>
        <v>5428724.352427745</v>
      </c>
      <c r="I27" s="242">
        <v>3628634.0402700766</v>
      </c>
      <c r="J27" s="242">
        <v>43048</v>
      </c>
      <c r="K27" s="246"/>
      <c r="L27" s="243"/>
      <c r="M27" s="242"/>
      <c r="N27" s="242">
        <v>653874</v>
      </c>
      <c r="O27" s="241">
        <f>I27+J27-K27+L27+M27+N27</f>
        <v>4325556.040270077</v>
      </c>
      <c r="P27" s="241">
        <f>H27-O27</f>
        <v>1103168.3121576682</v>
      </c>
      <c r="Q27" s="241">
        <v>1672816.3121576686</v>
      </c>
      <c r="R27" s="244"/>
      <c r="S27" s="248"/>
    </row>
    <row r="28" spans="1:18" s="245" customFormat="1" ht="12.75">
      <c r="A28" s="240"/>
      <c r="B28" s="241"/>
      <c r="C28" s="241"/>
      <c r="D28" s="242"/>
      <c r="E28" s="242"/>
      <c r="F28" s="246"/>
      <c r="G28" s="250">
        <v>0</v>
      </c>
      <c r="H28" s="250"/>
      <c r="I28" s="242"/>
      <c r="J28" s="242"/>
      <c r="K28" s="243"/>
      <c r="L28" s="243"/>
      <c r="M28" s="242"/>
      <c r="N28" s="242"/>
      <c r="O28" s="241"/>
      <c r="P28" s="241"/>
      <c r="Q28" s="241"/>
      <c r="R28" s="244"/>
    </row>
    <row r="29" spans="1:18" s="245" customFormat="1" ht="12.75">
      <c r="A29" s="240" t="s">
        <v>190</v>
      </c>
      <c r="B29" s="241">
        <v>160923765.62</v>
      </c>
      <c r="C29" s="241"/>
      <c r="D29" s="242">
        <f>-D15</f>
        <v>703241207</v>
      </c>
      <c r="E29" s="242">
        <f>66052911.02+E48</f>
        <v>1615943934.5163999</v>
      </c>
      <c r="F29" s="246"/>
      <c r="G29" s="241"/>
      <c r="H29" s="242">
        <f>B29+C29+D29+E29-F29+G29</f>
        <v>2480108907.1363997</v>
      </c>
      <c r="I29" s="242">
        <v>0</v>
      </c>
      <c r="J29" s="242"/>
      <c r="K29" s="243"/>
      <c r="L29" s="243"/>
      <c r="M29" s="242"/>
      <c r="N29" s="242"/>
      <c r="O29" s="241"/>
      <c r="P29" s="241">
        <f>H29-O29</f>
        <v>2480108907.1363997</v>
      </c>
      <c r="Q29" s="241">
        <v>160923765.62</v>
      </c>
      <c r="R29" s="244"/>
    </row>
    <row r="30" spans="1:20" ht="12.75">
      <c r="A30" s="240"/>
      <c r="B30" s="241"/>
      <c r="C30" s="241"/>
      <c r="D30" s="241"/>
      <c r="E30" s="241"/>
      <c r="F30" s="246"/>
      <c r="G30" s="250">
        <v>0</v>
      </c>
      <c r="H30" s="250"/>
      <c r="I30" s="241"/>
      <c r="J30" s="241"/>
      <c r="K30" s="251"/>
      <c r="L30" s="251"/>
      <c r="M30" s="241"/>
      <c r="N30" s="241"/>
      <c r="O30" s="241"/>
      <c r="P30" s="241"/>
      <c r="Q30" s="241"/>
      <c r="R30" s="244"/>
      <c r="T30" s="252"/>
    </row>
    <row r="31" spans="1:66" s="259" customFormat="1" ht="13.5" thickBot="1">
      <c r="A31" s="253" t="s">
        <v>191</v>
      </c>
      <c r="B31" s="254">
        <f>SUM(B13:B30)</f>
        <v>5671084160.147249</v>
      </c>
      <c r="C31" s="254">
        <f>SUM(C13:C30)</f>
        <v>640660</v>
      </c>
      <c r="D31" s="255">
        <f>SUM(D13:D29)</f>
        <v>0</v>
      </c>
      <c r="E31" s="255">
        <f>SUM(E13:E29)</f>
        <v>1627248361.8558</v>
      </c>
      <c r="F31" s="255">
        <f>SUM(F13:F29)</f>
        <v>107785720.35182777</v>
      </c>
      <c r="G31" s="255">
        <f>SUM(G13:G29)</f>
        <v>0</v>
      </c>
      <c r="H31" s="255">
        <f>B31+C31+D31+E31-F31+G31</f>
        <v>7191187461.651221</v>
      </c>
      <c r="I31" s="256">
        <f>SUM(I13:I29)</f>
        <v>2342956838.095231</v>
      </c>
      <c r="J31" s="256">
        <f aca="true" t="shared" si="0" ref="J31:O31">SUM(J13:J29)</f>
        <v>-1262021.7457472775</v>
      </c>
      <c r="K31" s="256">
        <f t="shared" si="0"/>
        <v>90139408.87693344</v>
      </c>
      <c r="L31" s="256">
        <f t="shared" si="0"/>
        <v>0</v>
      </c>
      <c r="M31" s="256">
        <f t="shared" si="0"/>
        <v>0</v>
      </c>
      <c r="N31" s="256">
        <f t="shared" si="0"/>
        <v>126424455.32745062</v>
      </c>
      <c r="O31" s="256">
        <f t="shared" si="0"/>
        <v>2377979862.8</v>
      </c>
      <c r="P31" s="256">
        <f>SUM(P13:P29)</f>
        <v>4813207598.851221</v>
      </c>
      <c r="Q31" s="256">
        <f>SUM(Q13:Q29)</f>
        <v>3328127322.052019</v>
      </c>
      <c r="R31" s="244"/>
      <c r="S31" s="257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</row>
    <row r="32" spans="1:18" ht="13.5" thickTop="1">
      <c r="A32" s="240" t="s">
        <v>192</v>
      </c>
      <c r="B32" s="241">
        <v>52936885.85878348</v>
      </c>
      <c r="C32" s="241"/>
      <c r="D32" s="251"/>
      <c r="E32" s="260"/>
      <c r="F32" s="246">
        <v>1141416</v>
      </c>
      <c r="G32" s="261"/>
      <c r="H32" s="246">
        <f>B32+D32+E32-F32+G32</f>
        <v>51795469.85878348</v>
      </c>
      <c r="I32" s="261"/>
      <c r="J32" s="261"/>
      <c r="K32" s="251"/>
      <c r="L32" s="251"/>
      <c r="M32" s="261"/>
      <c r="N32" s="262"/>
      <c r="O32" s="262"/>
      <c r="P32" s="241">
        <f>H32-O32</f>
        <v>51795469.85878348</v>
      </c>
      <c r="Q32" s="241">
        <v>52936885.85878348</v>
      </c>
      <c r="R32" s="263"/>
    </row>
    <row r="33" spans="1:17" ht="12.75">
      <c r="A33" s="240"/>
      <c r="B33" s="241"/>
      <c r="C33" s="241"/>
      <c r="D33" s="251"/>
      <c r="E33" s="262"/>
      <c r="F33" s="246"/>
      <c r="G33" s="261"/>
      <c r="H33" s="242">
        <f>B33+D33+E33-F33+G33</f>
        <v>0</v>
      </c>
      <c r="I33" s="261"/>
      <c r="J33" s="261"/>
      <c r="K33" s="251"/>
      <c r="L33" s="251"/>
      <c r="M33" s="261"/>
      <c r="N33" s="262"/>
      <c r="O33" s="262"/>
      <c r="P33" s="262"/>
      <c r="Q33" s="261"/>
    </row>
    <row r="34" spans="1:17" ht="12.75">
      <c r="A34" s="240" t="s">
        <v>193</v>
      </c>
      <c r="B34" s="241">
        <v>0</v>
      </c>
      <c r="C34" s="241"/>
      <c r="D34" s="251"/>
      <c r="E34" s="260"/>
      <c r="F34" s="246"/>
      <c r="G34" s="261"/>
      <c r="H34" s="242">
        <f>B34+D34+E34-F34+G34</f>
        <v>0</v>
      </c>
      <c r="I34" s="261"/>
      <c r="J34" s="261"/>
      <c r="K34" s="251"/>
      <c r="L34" s="251"/>
      <c r="M34" s="261"/>
      <c r="N34" s="262"/>
      <c r="O34" s="262"/>
      <c r="P34" s="262"/>
      <c r="Q34" s="241"/>
    </row>
    <row r="35" spans="1:17" ht="12.75">
      <c r="A35" s="240"/>
      <c r="B35" s="241"/>
      <c r="C35" s="241"/>
      <c r="D35" s="251"/>
      <c r="E35" s="260"/>
      <c r="F35" s="246"/>
      <c r="G35" s="261"/>
      <c r="H35" s="242">
        <f>B35+D35+E35-F35+G35</f>
        <v>0</v>
      </c>
      <c r="I35" s="261"/>
      <c r="J35" s="261"/>
      <c r="K35" s="251"/>
      <c r="L35" s="251"/>
      <c r="M35" s="261"/>
      <c r="N35" s="262"/>
      <c r="O35" s="262"/>
      <c r="P35" s="262"/>
      <c r="Q35" s="241"/>
    </row>
    <row r="36" spans="1:17" ht="12.75">
      <c r="A36" s="240" t="s">
        <v>194</v>
      </c>
      <c r="B36" s="241"/>
      <c r="C36" s="241"/>
      <c r="D36" s="251">
        <v>28712789</v>
      </c>
      <c r="E36" s="260">
        <f>91393090.37+3134162</f>
        <v>94527252.37</v>
      </c>
      <c r="F36" s="246"/>
      <c r="G36" s="261"/>
      <c r="H36" s="242">
        <f>B36+D36+E36-F36+G36</f>
        <v>123240041.37</v>
      </c>
      <c r="I36" s="261"/>
      <c r="J36" s="261"/>
      <c r="K36" s="251"/>
      <c r="L36" s="251"/>
      <c r="M36" s="261"/>
      <c r="N36" s="262"/>
      <c r="O36" s="262"/>
      <c r="P36" s="262">
        <f>H36-O36</f>
        <v>123240041.37</v>
      </c>
      <c r="Q36" s="264">
        <v>0</v>
      </c>
    </row>
    <row r="37" spans="1:17" ht="12.75">
      <c r="A37" s="240"/>
      <c r="B37" s="241"/>
      <c r="C37" s="241"/>
      <c r="D37" s="251"/>
      <c r="E37" s="260"/>
      <c r="F37" s="246"/>
      <c r="G37" s="261"/>
      <c r="H37" s="242"/>
      <c r="I37" s="261"/>
      <c r="J37" s="261"/>
      <c r="K37" s="251"/>
      <c r="L37" s="251"/>
      <c r="M37" s="261"/>
      <c r="N37" s="262"/>
      <c r="O37" s="262"/>
      <c r="P37" s="262"/>
      <c r="Q37" s="264"/>
    </row>
    <row r="38" spans="1:17" ht="13.5" thickBot="1">
      <c r="A38" s="253" t="s">
        <v>195</v>
      </c>
      <c r="B38" s="254">
        <f>SUM(B32:B34)</f>
        <v>52936885.85878348</v>
      </c>
      <c r="C38" s="254"/>
      <c r="D38" s="255">
        <f>SUM(D32:D36)</f>
        <v>28712789</v>
      </c>
      <c r="E38" s="265">
        <f>+E36</f>
        <v>94527252.37</v>
      </c>
      <c r="F38" s="256">
        <f>SUM(F32:F37)</f>
        <v>1141416</v>
      </c>
      <c r="G38" s="266">
        <f>SUM(G32:G35)</f>
        <v>0</v>
      </c>
      <c r="H38" s="267">
        <f>SUM(H32:H37)</f>
        <v>175035511.2287835</v>
      </c>
      <c r="I38" s="266">
        <f>SUM(I32:I35)</f>
        <v>0</v>
      </c>
      <c r="J38" s="266"/>
      <c r="K38" s="266">
        <f>SUM(K32:K35)</f>
        <v>0</v>
      </c>
      <c r="L38" s="267"/>
      <c r="M38" s="266"/>
      <c r="N38" s="268">
        <f>SUM(N32:N35)</f>
        <v>0</v>
      </c>
      <c r="O38" s="268">
        <f>SUM(O32:O35)</f>
        <v>0</v>
      </c>
      <c r="P38" s="268">
        <f>SUM(P32:P36)</f>
        <v>175035511.2287835</v>
      </c>
      <c r="Q38" s="268">
        <f>SUM(Q32:Q35)</f>
        <v>52936885.85878348</v>
      </c>
    </row>
    <row r="39" spans="1:17" ht="13.5" thickTop="1">
      <c r="A39" s="240" t="s">
        <v>194</v>
      </c>
      <c r="B39" s="241">
        <v>290838</v>
      </c>
      <c r="C39" s="241"/>
      <c r="D39" s="251">
        <f>-B39</f>
        <v>-290838</v>
      </c>
      <c r="E39" s="260"/>
      <c r="F39" s="246"/>
      <c r="G39" s="261"/>
      <c r="H39" s="242">
        <f>B39+D39+E39-F39+G39</f>
        <v>0</v>
      </c>
      <c r="I39" s="261"/>
      <c r="J39" s="261"/>
      <c r="K39" s="251"/>
      <c r="L39" s="251"/>
      <c r="M39" s="261"/>
      <c r="N39" s="262"/>
      <c r="O39" s="262"/>
      <c r="P39" s="241">
        <f>H39-O39</f>
        <v>0</v>
      </c>
      <c r="Q39" s="241">
        <v>290838</v>
      </c>
    </row>
    <row r="40" spans="1:17" ht="12.75">
      <c r="A40" s="240" t="s">
        <v>196</v>
      </c>
      <c r="B40" s="241">
        <v>28421951</v>
      </c>
      <c r="C40" s="241"/>
      <c r="D40" s="251">
        <f>-B40</f>
        <v>-28421951</v>
      </c>
      <c r="E40" s="260"/>
      <c r="F40" s="246"/>
      <c r="G40" s="261"/>
      <c r="H40" s="242">
        <f>B40+D40+E40-F40+G40</f>
        <v>0</v>
      </c>
      <c r="I40" s="261"/>
      <c r="J40" s="261"/>
      <c r="K40" s="251"/>
      <c r="L40" s="251"/>
      <c r="M40" s="261"/>
      <c r="N40" s="262"/>
      <c r="O40" s="262"/>
      <c r="P40" s="241"/>
      <c r="Q40" s="241">
        <v>-28421951</v>
      </c>
    </row>
    <row r="41" spans="1:17" ht="12.75">
      <c r="A41" s="240"/>
      <c r="B41" s="241"/>
      <c r="C41" s="241"/>
      <c r="D41" s="251"/>
      <c r="E41" s="260"/>
      <c r="F41" s="246"/>
      <c r="G41" s="261"/>
      <c r="H41" s="242"/>
      <c r="I41" s="261"/>
      <c r="J41" s="261"/>
      <c r="K41" s="251"/>
      <c r="L41" s="251"/>
      <c r="M41" s="261"/>
      <c r="N41" s="262"/>
      <c r="O41" s="262"/>
      <c r="P41" s="241"/>
      <c r="Q41" s="241"/>
    </row>
    <row r="42" spans="1:17" ht="13.5" thickBot="1">
      <c r="A42" s="253" t="s">
        <v>197</v>
      </c>
      <c r="B42" s="241">
        <v>28712789</v>
      </c>
      <c r="C42" s="241"/>
      <c r="D42" s="241">
        <f>+D39+D40</f>
        <v>-28712789</v>
      </c>
      <c r="E42" s="241"/>
      <c r="F42" s="241">
        <f>+F39+F40</f>
        <v>0</v>
      </c>
      <c r="G42" s="241">
        <f>+G39+G40</f>
        <v>0</v>
      </c>
      <c r="H42" s="242">
        <f>B42+D42+E42-F42+G42</f>
        <v>0</v>
      </c>
      <c r="I42" s="255"/>
      <c r="J42" s="255"/>
      <c r="K42" s="255"/>
      <c r="L42" s="243"/>
      <c r="M42" s="269"/>
      <c r="N42" s="255"/>
      <c r="O42" s="255"/>
      <c r="P42" s="241">
        <f>H42-O42</f>
        <v>0</v>
      </c>
      <c r="Q42" s="270">
        <v>28712790</v>
      </c>
    </row>
    <row r="43" spans="1:17" ht="14.25" thickBot="1" thickTop="1">
      <c r="A43" s="253" t="s">
        <v>198</v>
      </c>
      <c r="B43" s="271">
        <f aca="true" t="shared" si="1" ref="B43:Q43">+B38+B31+B42</f>
        <v>5752733835.006033</v>
      </c>
      <c r="C43" s="271">
        <f t="shared" si="1"/>
        <v>640660</v>
      </c>
      <c r="D43" s="271">
        <f t="shared" si="1"/>
        <v>0</v>
      </c>
      <c r="E43" s="271">
        <f t="shared" si="1"/>
        <v>1721775614.2258</v>
      </c>
      <c r="F43" s="271">
        <f>+F38+F31+F42</f>
        <v>108927136.35182777</v>
      </c>
      <c r="G43" s="271">
        <f t="shared" si="1"/>
        <v>0</v>
      </c>
      <c r="H43" s="271">
        <f t="shared" si="1"/>
        <v>7366222972.880005</v>
      </c>
      <c r="I43" s="271">
        <f t="shared" si="1"/>
        <v>2342956838.095231</v>
      </c>
      <c r="J43" s="271">
        <f t="shared" si="1"/>
        <v>-1262021.7457472775</v>
      </c>
      <c r="K43" s="271">
        <f t="shared" si="1"/>
        <v>90139408.87693344</v>
      </c>
      <c r="L43" s="271">
        <f t="shared" si="1"/>
        <v>0</v>
      </c>
      <c r="M43" s="271">
        <f t="shared" si="1"/>
        <v>0</v>
      </c>
      <c r="N43" s="271">
        <f t="shared" si="1"/>
        <v>126424455.32745062</v>
      </c>
      <c r="O43" s="271">
        <f t="shared" si="1"/>
        <v>2377979862.8</v>
      </c>
      <c r="P43" s="271">
        <f t="shared" si="1"/>
        <v>4988243110.080005</v>
      </c>
      <c r="Q43" s="271">
        <f t="shared" si="1"/>
        <v>3409776997.910803</v>
      </c>
    </row>
    <row r="44" spans="15:16" ht="13.5" thickTop="1">
      <c r="O44" s="263"/>
      <c r="P44" s="263"/>
    </row>
    <row r="45" spans="2:16" ht="12.75">
      <c r="B45" s="263"/>
      <c r="C45" s="263"/>
      <c r="D45" s="263"/>
      <c r="E45" s="252"/>
      <c r="H45" s="263"/>
      <c r="I45" s="263"/>
      <c r="J45" s="263"/>
      <c r="N45" s="263"/>
      <c r="O45" s="263"/>
      <c r="P45" s="263"/>
    </row>
    <row r="46" spans="1:17" ht="12.75">
      <c r="A46" s="54" t="s">
        <v>59</v>
      </c>
      <c r="B46" s="263"/>
      <c r="C46" s="263"/>
      <c r="D46" s="263"/>
      <c r="F46" s="263"/>
      <c r="H46" s="263">
        <f>+H43-'[1]ESP'!D20</f>
        <v>-0.2899923324584961</v>
      </c>
      <c r="I46" s="263"/>
      <c r="J46" s="263"/>
      <c r="O46" s="263">
        <f>+O43+'[1]ESP'!D21</f>
        <v>0</v>
      </c>
      <c r="P46" s="263"/>
      <c r="Q46" s="263"/>
    </row>
    <row r="47" spans="2:16" ht="12.75">
      <c r="B47" s="272"/>
      <c r="C47" s="272"/>
      <c r="G47" s="263"/>
      <c r="H47" s="263"/>
      <c r="K47" s="263"/>
      <c r="N47" s="263"/>
      <c r="O47" s="263"/>
      <c r="P47" s="263"/>
    </row>
    <row r="48" spans="2:8" ht="12.75">
      <c r="B48" s="272"/>
      <c r="C48" s="272"/>
      <c r="E48" s="273">
        <v>1549891023.4963999</v>
      </c>
      <c r="H48" s="263"/>
    </row>
    <row r="49" spans="2:14" ht="12.75">
      <c r="B49" s="272"/>
      <c r="C49" s="272"/>
      <c r="H49" s="263"/>
      <c r="N49" s="263"/>
    </row>
    <row r="50" spans="8:16" ht="12.75">
      <c r="H50" s="263"/>
      <c r="I50" s="263"/>
      <c r="J50" s="263"/>
      <c r="P50" s="263"/>
    </row>
    <row r="51" spans="9:16" ht="12.75">
      <c r="I51" s="263"/>
      <c r="J51" s="263"/>
      <c r="P51" s="263"/>
    </row>
    <row r="52" spans="2:10" ht="12.75">
      <c r="B52" s="263"/>
      <c r="C52" s="263"/>
      <c r="I52" s="263"/>
      <c r="J52" s="263"/>
    </row>
    <row r="53" spans="2:10" ht="12.75">
      <c r="B53" s="274" t="s">
        <v>60</v>
      </c>
      <c r="C53" s="274"/>
      <c r="D53" s="274"/>
      <c r="F53" s="274" t="str">
        <f>+'[1]EEP'!B39</f>
        <v>Cr. Enrique Cabrera</v>
      </c>
      <c r="G53" s="274"/>
      <c r="H53" s="54"/>
      <c r="I53" s="58" t="s">
        <v>62</v>
      </c>
      <c r="J53" s="58"/>
    </row>
    <row r="54" spans="2:10" ht="12.75">
      <c r="B54" s="274" t="s">
        <v>63</v>
      </c>
      <c r="C54" s="274"/>
      <c r="D54" s="274"/>
      <c r="F54" s="274" t="str">
        <f>+'[1]EEP'!B40</f>
        <v>Secretario General</v>
      </c>
      <c r="G54" s="274"/>
      <c r="H54" s="54"/>
      <c r="I54" s="58" t="s">
        <v>65</v>
      </c>
      <c r="J54" s="58"/>
    </row>
    <row r="55" spans="9:10" ht="12.75">
      <c r="I55" s="263"/>
      <c r="J55" s="263"/>
    </row>
    <row r="56" spans="9:10" ht="12.75">
      <c r="I56" s="263"/>
      <c r="J56" s="263"/>
    </row>
    <row r="57" spans="9:10" ht="12.75">
      <c r="I57" s="263"/>
      <c r="J57" s="263"/>
    </row>
    <row r="58" spans="9:10" ht="12.75">
      <c r="I58" s="263"/>
      <c r="J58" s="263"/>
    </row>
    <row r="59" spans="9:10" ht="12.75">
      <c r="I59" s="263"/>
      <c r="J59" s="263"/>
    </row>
    <row r="60" spans="9:10" ht="12.75">
      <c r="I60" s="263"/>
      <c r="J60" s="263"/>
    </row>
    <row r="61" spans="9:10" ht="12.75">
      <c r="I61" s="263"/>
      <c r="J61" s="263"/>
    </row>
    <row r="62" spans="9:10" ht="12.75">
      <c r="I62" s="263"/>
      <c r="J62" s="263"/>
    </row>
    <row r="63" spans="9:10" ht="12.75">
      <c r="I63" s="263"/>
      <c r="J63" s="263"/>
    </row>
    <row r="64" spans="9:10" ht="12.75">
      <c r="I64" s="263"/>
      <c r="J64" s="263"/>
    </row>
    <row r="65" spans="9:10" ht="12.75">
      <c r="I65" s="263"/>
      <c r="J65" s="263"/>
    </row>
  </sheetData>
  <sheetProtection/>
  <mergeCells count="11">
    <mergeCell ref="I9:O9"/>
    <mergeCell ref="D10:D12"/>
    <mergeCell ref="B53:D53"/>
    <mergeCell ref="F53:G53"/>
    <mergeCell ref="B54:D54"/>
    <mergeCell ref="F54:G54"/>
    <mergeCell ref="A1:Q1"/>
    <mergeCell ref="A2:Q2"/>
    <mergeCell ref="P4:Q4"/>
    <mergeCell ref="A6:L6"/>
    <mergeCell ref="B9:H9"/>
  </mergeCells>
  <printOptions horizontalCentered="1" verticalCentered="1"/>
  <pageMargins left="0.2" right="0.25" top="0.42" bottom="0.36" header="0.27" footer="0.196850393700787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OEM-PC</dc:creator>
  <cp:keywords/>
  <dc:description/>
  <cp:lastModifiedBy>Licitaciones</cp:lastModifiedBy>
  <dcterms:created xsi:type="dcterms:W3CDTF">2017-06-08T15:10:11Z</dcterms:created>
  <dcterms:modified xsi:type="dcterms:W3CDTF">2017-06-20T16:31:51Z</dcterms:modified>
  <cp:category/>
  <cp:version/>
  <cp:contentType/>
  <cp:contentStatus/>
</cp:coreProperties>
</file>